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sagov.sharepoint.com/sites/SATC_Finance/Finance/Finance Reports and Templates/Ad Hoc Reports/2023-24/Industry Calculator/"/>
    </mc:Choice>
  </mc:AlternateContent>
  <xr:revisionPtr revIDLastSave="319" documentId="8_{F4DB1703-1EE6-4E3A-B190-55058C9E918D}" xr6:coauthVersionLast="47" xr6:coauthVersionMax="47" xr10:uidLastSave="{3065FC39-3802-4B4E-87CA-2086B965C753}"/>
  <workbookProtection lockStructure="1"/>
  <bookViews>
    <workbookView xWindow="-120" yWindow="-120" windowWidth="29040" windowHeight="15720" tabRatio="679" xr2:uid="{F66E57D6-C8BC-4F31-8136-BE4758F9F592}"/>
  </bookViews>
  <sheets>
    <sheet name="INTRO" sheetId="14" r:id="rId1"/>
    <sheet name="A.Settings" sheetId="12" r:id="rId2"/>
    <sheet name="B.Commission" sheetId="10" r:id="rId3"/>
    <sheet name="C.Sales" sheetId="8" r:id="rId4"/>
    <sheet name="D.Variable Costs" sheetId="11" r:id="rId5"/>
    <sheet name="E.Fixed Costs" sheetId="7" r:id="rId6"/>
    <sheet name="F.Summary" sheetId="13" r:id="rId7"/>
    <sheet name="G.Rate Sheets" sheetId="5" state="veryHidden" r:id="rId8"/>
    <sheet name="hidden" sheetId="6" state="veryHidden" r:id="rId9"/>
  </sheets>
  <definedNames>
    <definedName name="fADMl">'E.Fixed Costs'!$H$34</definedName>
    <definedName name="fADMr">'E.Fixed Costs'!$I$34</definedName>
    <definedName name="fCOM1">B.Commission!$E$31</definedName>
    <definedName name="fCOM2">B.Commission!$G$31</definedName>
    <definedName name="fCOM3">B.Commission!$I$31</definedName>
    <definedName name="fCOM4">B.Commission!$K$31</definedName>
    <definedName name="fCOM5">B.Commission!$M$31</definedName>
    <definedName name="fGST">A.Settings!$F$9</definedName>
    <definedName name="fGST1">A.Settings!$I$16</definedName>
    <definedName name="fGST2">A.Settings!$I$18</definedName>
    <definedName name="fGST3">A.Settings!$I$20</definedName>
    <definedName name="fGST4">A.Settings!$I$22</definedName>
    <definedName name="fGST5">A.Settings!$I$24</definedName>
    <definedName name="fHIDE2">A.Settings!$K$18</definedName>
    <definedName name="fHIDE3">A.Settings!$K$20</definedName>
    <definedName name="fHIDE4">A.Settings!$K$22</definedName>
    <definedName name="fHIDE5">A.Settings!$K$24</definedName>
    <definedName name="fINC">A.Settings!$F$11</definedName>
    <definedName name="fMARKl">'E.Fixed Costs'!$D$34</definedName>
    <definedName name="fMARKr">'E.Fixed Costs'!$E$34</definedName>
    <definedName name="fPROD1">A.Settings!$D$16</definedName>
    <definedName name="fPROD2">A.Settings!$D$18</definedName>
    <definedName name="fPROD3">A.Settings!$D$20</definedName>
    <definedName name="fPROD4">A.Settings!$D$22</definedName>
    <definedName name="fPROD5">A.Settings!$D$24</definedName>
    <definedName name="fTYPE1">A.Settings!$F$16</definedName>
    <definedName name="fTYPE2">A.Settings!$F$18</definedName>
    <definedName name="fTYPE3">A.Settings!$F$20</definedName>
    <definedName name="fTYPE4">A.Settings!$F$22</definedName>
    <definedName name="fTYPE5">A.Settings!$F$24</definedName>
    <definedName name="lINC">tINC[GST]</definedName>
    <definedName name="lRATES">hidden!$B$25:$B$29</definedName>
    <definedName name="lTYPES">tTYPES[Types]</definedName>
    <definedName name="pCHAN1">B.Commission!$C$10</definedName>
    <definedName name="pCHAN2">B.Commission!$C$12</definedName>
    <definedName name="pCHAN3">B.Commission!$C$14</definedName>
    <definedName name="pCHAN4">B.Commission!$C$16</definedName>
    <definedName name="pCHAN5">B.Commission!$C$18</definedName>
    <definedName name="pCOM1a">B.Commission!$E$36</definedName>
    <definedName name="pCOM1b">B.Commission!$E$37</definedName>
    <definedName name="pCOM1c">B.Commission!$E$38</definedName>
    <definedName name="pCOM1d">B.Commission!$E$39</definedName>
    <definedName name="pCOM1e">B.Commission!$E$40</definedName>
    <definedName name="pCOM2a">B.Commission!$G$36</definedName>
    <definedName name="pCOM2b">B.Commission!$G$37</definedName>
    <definedName name="pCOM2c">B.Commission!$G$38</definedName>
    <definedName name="pCOM2d">B.Commission!$G$39</definedName>
    <definedName name="pCOM2e">B.Commission!$G$40</definedName>
    <definedName name="pCOM3a">B.Commission!$I$36</definedName>
    <definedName name="pCOM3b">B.Commission!$I$37</definedName>
    <definedName name="pCOM3c">B.Commission!$I$38</definedName>
    <definedName name="pCOM3d">B.Commission!$I$39</definedName>
    <definedName name="pCOM3e">B.Commission!$I$40</definedName>
    <definedName name="pCOM4a">B.Commission!$K$36</definedName>
    <definedName name="pCOM4b">B.Commission!$K$37</definedName>
    <definedName name="pCOM4c">B.Commission!$K$38</definedName>
    <definedName name="pCOM4d">B.Commission!$K$39</definedName>
    <definedName name="pCOM4e">B.Commission!$K$40</definedName>
    <definedName name="pCOM5a">B.Commission!$M$36</definedName>
    <definedName name="pCOM5b">B.Commission!$M$37</definedName>
    <definedName name="pCOM5c">B.Commission!$M$38</definedName>
    <definedName name="pCOM5d">B.Commission!$M$39</definedName>
    <definedName name="pCOM5e">B.Commission!$M$40</definedName>
    <definedName name="pGST">hidden!$B$19</definedName>
    <definedName name="pGST1">hidden!$G$10</definedName>
    <definedName name="pGST2">hidden!$G$11</definedName>
    <definedName name="pGST3">hidden!$G$12</definedName>
    <definedName name="pGST4">hidden!$G$13</definedName>
    <definedName name="pGST5">hidden!$G$14</definedName>
    <definedName name="pGSTmsg">hidden!#REF!</definedName>
    <definedName name="pGSTT1">hidden!$H$10</definedName>
    <definedName name="pGSTT2">hidden!$H$11</definedName>
    <definedName name="pGSTT3">hidden!$H$12</definedName>
    <definedName name="pGSTT4">hidden!$H$13</definedName>
    <definedName name="pGSTT5">hidden!$H$14</definedName>
    <definedName name="pHIDE1">hidden!$I$10</definedName>
    <definedName name="pHIDE2">hidden!$I$11</definedName>
    <definedName name="pHIDE3">hidden!$I$12</definedName>
    <definedName name="pHIDE4">hidden!$I$13</definedName>
    <definedName name="pHIDE5">hidden!$I$14</definedName>
    <definedName name="pINC">hidden!$B$20</definedName>
    <definedName name="pINCL">hidden!$B$22</definedName>
    <definedName name="pINCLx">hidden!$B$23</definedName>
    <definedName name="pINCR">hidden!#REF!</definedName>
    <definedName name="pINCS">hidden!#REF!</definedName>
    <definedName name="pINCx">hidden!$B$21</definedName>
    <definedName name="pPROD1">hidden!$B$10</definedName>
    <definedName name="pPROD2">hidden!$B$11</definedName>
    <definedName name="pPROD3">hidden!$B$12</definedName>
    <definedName name="pPROD4">hidden!$B$13</definedName>
    <definedName name="pPROD5">hidden!$B$14</definedName>
    <definedName name="pPROF1">hidden!#REF!</definedName>
    <definedName name="pPROF2">hidden!#REF!</definedName>
    <definedName name="pPROF3">hidden!#REF!</definedName>
    <definedName name="pPROF4">hidden!#REF!</definedName>
    <definedName name="pPROF5">hidden!#REF!</definedName>
    <definedName name="pRATE1">B.Commission!$E$10</definedName>
    <definedName name="pRATE2">B.Commission!$E$12</definedName>
    <definedName name="pRATE3">B.Commission!$E$14</definedName>
    <definedName name="pRATE4">B.Commission!$E$16</definedName>
    <definedName name="pRATE5">B.Commission!$E$18</definedName>
    <definedName name="pREG">hidden!$B$17</definedName>
    <definedName name="_xlnm.Print_Area" localSheetId="6">F.Summary!$B:$P</definedName>
    <definedName name="_xlnm.Print_Area" localSheetId="7">'G.Rate Sheets'!$B:$G</definedName>
    <definedName name="pTYPE">hidden!$B$18</definedName>
    <definedName name="pTYPE1">hidden!$C$10</definedName>
    <definedName name="pTYPE2">hidden!$C$11</definedName>
    <definedName name="pTYPE3">hidden!$C$12</definedName>
    <definedName name="pTYPE4">hidden!$C$13</definedName>
    <definedName name="pTYPE5">hidden!$C$14</definedName>
    <definedName name="pUNIT1">hidden!$E$10</definedName>
    <definedName name="pUNIT2">hidden!$E$11</definedName>
    <definedName name="pUNIT3">hidden!$E$12</definedName>
    <definedName name="pUNIT4">hidden!$E$13</definedName>
    <definedName name="pUNIT5">hidden!$E$14</definedName>
    <definedName name="pUNITS1">hidden!$D$10</definedName>
    <definedName name="pUNITS2">hidden!$D$11</definedName>
    <definedName name="pUNITS3">hidden!$D$12</definedName>
    <definedName name="pUNITS4">hidden!$D$13</definedName>
    <definedName name="pUNITS5">hidden!$D$14</definedName>
    <definedName name="pVAR1">hidden!#REF!</definedName>
    <definedName name="pVAR1a">hidden!#REF!</definedName>
    <definedName name="pVAR2">hidden!#REF!</definedName>
    <definedName name="pVAR2a">hidden!#REF!</definedName>
    <definedName name="pVAR3">hidden!#REF!</definedName>
    <definedName name="pVAR3a">hidden!#REF!</definedName>
    <definedName name="pVAR4">hidden!#REF!</definedName>
    <definedName name="pVAR4a">hidden!#REF!</definedName>
    <definedName name="pVAR5">hidden!#REF!</definedName>
    <definedName name="pVAR5a">hidden!#REF!</definedName>
    <definedName name="pYES1">hidden!$F$10</definedName>
    <definedName name="pYES2">hidden!$F$11</definedName>
    <definedName name="pYES3">hidden!$F$12</definedName>
    <definedName name="pYES4">hidden!$F$13</definedName>
    <definedName name="pYES5">hidden!$F$14</definedName>
    <definedName name="sGROSS1">'C.Sales'!$G$18</definedName>
    <definedName name="sGROSS2">'C.Sales'!$G$28</definedName>
    <definedName name="sGROSS3">'C.Sales'!$G$38</definedName>
    <definedName name="sGROSS4">'C.Sales'!$G$48</definedName>
    <definedName name="sGROSS5">'C.Sales'!$G$58</definedName>
    <definedName name="sTOT1">'C.Sales'!$E$18</definedName>
    <definedName name="sTOT2">'C.Sales'!$E$28</definedName>
    <definedName name="sTOT3">'C.Sales'!$E$38</definedName>
    <definedName name="sTOT4">'C.Sales'!$E$48</definedName>
    <definedName name="sTOT5">'C.Sales'!$E$58</definedName>
    <definedName name="vTOT1">'D.Variable Costs'!$E$39</definedName>
    <definedName name="vTOT2">'D.Variable Costs'!$G$39</definedName>
    <definedName name="vTOT3">'D.Variable Costs'!$I$39</definedName>
    <definedName name="vTOT4">'D.Variable Costs'!$K$39</definedName>
    <definedName name="vTOT5">'D.Variable Costs'!$M$39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5" l="1"/>
  <c r="M68" i="5" s="1"/>
  <c r="L68" i="5" s="1"/>
  <c r="K67" i="5"/>
  <c r="M67" i="5" s="1"/>
  <c r="K66" i="5"/>
  <c r="M66" i="5" s="1"/>
  <c r="K65" i="5"/>
  <c r="M65" i="5" s="1"/>
  <c r="K62" i="5"/>
  <c r="M62" i="5" s="1"/>
  <c r="K61" i="5"/>
  <c r="M61" i="5" s="1"/>
  <c r="K60" i="5"/>
  <c r="M60" i="5" s="1"/>
  <c r="K59" i="5"/>
  <c r="M59" i="5" s="1"/>
  <c r="K56" i="5"/>
  <c r="M56" i="5" s="1"/>
  <c r="L56" i="5" s="1"/>
  <c r="K55" i="5"/>
  <c r="M55" i="5" s="1"/>
  <c r="K54" i="5"/>
  <c r="M54" i="5" s="1"/>
  <c r="K53" i="5"/>
  <c r="M53" i="5" s="1"/>
  <c r="K50" i="5"/>
  <c r="M50" i="5" s="1"/>
  <c r="K49" i="5"/>
  <c r="M49" i="5" s="1"/>
  <c r="K48" i="5"/>
  <c r="M48" i="5" s="1"/>
  <c r="K47" i="5"/>
  <c r="M47" i="5" s="1"/>
  <c r="K44" i="5"/>
  <c r="M44" i="5" s="1"/>
  <c r="K43" i="5"/>
  <c r="M43" i="5" s="1"/>
  <c r="K42" i="5"/>
  <c r="M42" i="5" s="1"/>
  <c r="K41" i="5"/>
  <c r="M41" i="5" s="1"/>
  <c r="D68" i="5"/>
  <c r="F68" i="5" s="1"/>
  <c r="D67" i="5"/>
  <c r="F67" i="5" s="1"/>
  <c r="D66" i="5"/>
  <c r="F66" i="5" s="1"/>
  <c r="D65" i="5"/>
  <c r="F65" i="5" s="1"/>
  <c r="D62" i="5"/>
  <c r="F62" i="5" s="1"/>
  <c r="D61" i="5"/>
  <c r="F61" i="5" s="1"/>
  <c r="D60" i="5"/>
  <c r="F60" i="5" s="1"/>
  <c r="D59" i="5"/>
  <c r="F59" i="5" s="1"/>
  <c r="D56" i="5"/>
  <c r="F56" i="5" s="1"/>
  <c r="D55" i="5"/>
  <c r="F55" i="5" s="1"/>
  <c r="D54" i="5"/>
  <c r="F54" i="5" s="1"/>
  <c r="D53" i="5"/>
  <c r="F53" i="5" s="1"/>
  <c r="D50" i="5"/>
  <c r="F50" i="5" s="1"/>
  <c r="D49" i="5"/>
  <c r="F49" i="5" s="1"/>
  <c r="D48" i="5"/>
  <c r="F48" i="5" s="1"/>
  <c r="D47" i="5"/>
  <c r="F47" i="5" s="1"/>
  <c r="D44" i="5"/>
  <c r="F44" i="5" s="1"/>
  <c r="D43" i="5"/>
  <c r="F43" i="5" s="1"/>
  <c r="D42" i="5"/>
  <c r="F42" i="5" s="1"/>
  <c r="D41" i="5"/>
  <c r="F41" i="5" s="1"/>
  <c r="J68" i="5"/>
  <c r="J67" i="5"/>
  <c r="J66" i="5"/>
  <c r="J65" i="5"/>
  <c r="J62" i="5"/>
  <c r="J61" i="5"/>
  <c r="J60" i="5"/>
  <c r="J59" i="5"/>
  <c r="J56" i="5"/>
  <c r="J55" i="5"/>
  <c r="J54" i="5"/>
  <c r="J53" i="5"/>
  <c r="J50" i="5"/>
  <c r="J49" i="5"/>
  <c r="J48" i="5"/>
  <c r="J47" i="5"/>
  <c r="J44" i="5"/>
  <c r="J43" i="5"/>
  <c r="J42" i="5"/>
  <c r="J41" i="5"/>
  <c r="C68" i="5"/>
  <c r="C67" i="5"/>
  <c r="C66" i="5"/>
  <c r="C65" i="5"/>
  <c r="C62" i="5"/>
  <c r="C61" i="5"/>
  <c r="C60" i="5"/>
  <c r="C59" i="5"/>
  <c r="C56" i="5"/>
  <c r="C55" i="5"/>
  <c r="C54" i="5"/>
  <c r="C53" i="5"/>
  <c r="C50" i="5"/>
  <c r="C49" i="5"/>
  <c r="C48" i="5"/>
  <c r="C47" i="5"/>
  <c r="C44" i="5"/>
  <c r="C43" i="5"/>
  <c r="C42" i="5"/>
  <c r="C41" i="5"/>
  <c r="I37" i="5"/>
  <c r="B37" i="5"/>
  <c r="K34" i="5"/>
  <c r="M34" i="5" s="1"/>
  <c r="J34" i="5"/>
  <c r="K33" i="5"/>
  <c r="M33" i="5" s="1"/>
  <c r="L33" i="5" s="1"/>
  <c r="J33" i="5"/>
  <c r="K32" i="5"/>
  <c r="M32" i="5" s="1"/>
  <c r="J32" i="5"/>
  <c r="K31" i="5"/>
  <c r="M31" i="5" s="1"/>
  <c r="L31" i="5" s="1"/>
  <c r="J31" i="5"/>
  <c r="K28" i="5"/>
  <c r="M28" i="5" s="1"/>
  <c r="L28" i="5" s="1"/>
  <c r="J28" i="5"/>
  <c r="K27" i="5"/>
  <c r="M27" i="5" s="1"/>
  <c r="L27" i="5" s="1"/>
  <c r="J27" i="5"/>
  <c r="K26" i="5"/>
  <c r="M26" i="5" s="1"/>
  <c r="L26" i="5" s="1"/>
  <c r="J26" i="5"/>
  <c r="K25" i="5"/>
  <c r="M25" i="5" s="1"/>
  <c r="L25" i="5" s="1"/>
  <c r="J25" i="5"/>
  <c r="K22" i="5"/>
  <c r="M22" i="5" s="1"/>
  <c r="J22" i="5"/>
  <c r="K21" i="5"/>
  <c r="M21" i="5" s="1"/>
  <c r="J21" i="5"/>
  <c r="K20" i="5"/>
  <c r="M20" i="5" s="1"/>
  <c r="J20" i="5"/>
  <c r="K19" i="5"/>
  <c r="M19" i="5" s="1"/>
  <c r="J19" i="5"/>
  <c r="K16" i="5"/>
  <c r="M16" i="5" s="1"/>
  <c r="J16" i="5"/>
  <c r="K15" i="5"/>
  <c r="M15" i="5" s="1"/>
  <c r="J15" i="5"/>
  <c r="K14" i="5"/>
  <c r="M14" i="5" s="1"/>
  <c r="J14" i="5"/>
  <c r="K13" i="5"/>
  <c r="M13" i="5" s="1"/>
  <c r="J13" i="5"/>
  <c r="K10" i="5"/>
  <c r="M10" i="5" s="1"/>
  <c r="L10" i="5" s="1"/>
  <c r="J10" i="5"/>
  <c r="K9" i="5"/>
  <c r="M9" i="5" s="1"/>
  <c r="J9" i="5"/>
  <c r="K8" i="5"/>
  <c r="M8" i="5" s="1"/>
  <c r="L8" i="5" s="1"/>
  <c r="J8" i="5"/>
  <c r="K7" i="5"/>
  <c r="M7" i="5" s="1"/>
  <c r="J7" i="5"/>
  <c r="D34" i="5"/>
  <c r="D33" i="5"/>
  <c r="F33" i="5" s="1"/>
  <c r="D32" i="5"/>
  <c r="D31" i="5"/>
  <c r="F31" i="5" s="1"/>
  <c r="D28" i="5"/>
  <c r="F28" i="5" s="1"/>
  <c r="D27" i="5"/>
  <c r="F27" i="5" s="1"/>
  <c r="E27" i="5" s="1"/>
  <c r="D26" i="5"/>
  <c r="F26" i="5" s="1"/>
  <c r="D25" i="5"/>
  <c r="F25" i="5" s="1"/>
  <c r="D22" i="5"/>
  <c r="F22" i="5" s="1"/>
  <c r="D21" i="5"/>
  <c r="F21" i="5" s="1"/>
  <c r="D20" i="5"/>
  <c r="F20" i="5" s="1"/>
  <c r="D19" i="5"/>
  <c r="F19" i="5" s="1"/>
  <c r="D16" i="5"/>
  <c r="F16" i="5" s="1"/>
  <c r="D15" i="5"/>
  <c r="F15" i="5" s="1"/>
  <c r="E15" i="5" s="1"/>
  <c r="D14" i="5"/>
  <c r="F14" i="5" s="1"/>
  <c r="D13" i="5"/>
  <c r="F13" i="5" s="1"/>
  <c r="E13" i="5" s="1"/>
  <c r="D10" i="5"/>
  <c r="F10" i="5" s="1"/>
  <c r="E10" i="5" s="1"/>
  <c r="D9" i="5"/>
  <c r="F9" i="5" s="1"/>
  <c r="E9" i="5" s="1"/>
  <c r="D8" i="5"/>
  <c r="F8" i="5" s="1"/>
  <c r="E8" i="5" s="1"/>
  <c r="D7" i="5"/>
  <c r="F7" i="5" s="1"/>
  <c r="E7" i="5" s="1"/>
  <c r="C34" i="5"/>
  <c r="C33" i="5"/>
  <c r="C32" i="5"/>
  <c r="C31" i="5"/>
  <c r="C28" i="5"/>
  <c r="C27" i="5"/>
  <c r="C26" i="5"/>
  <c r="C25" i="5"/>
  <c r="C22" i="5"/>
  <c r="C21" i="5"/>
  <c r="C20" i="5"/>
  <c r="C19" i="5"/>
  <c r="C16" i="5"/>
  <c r="C15" i="5"/>
  <c r="C14" i="5"/>
  <c r="C13" i="5"/>
  <c r="C10" i="5"/>
  <c r="C9" i="5"/>
  <c r="C8" i="5"/>
  <c r="C7" i="5"/>
  <c r="I3" i="5"/>
  <c r="L55" i="5" l="1"/>
  <c r="L53" i="5"/>
  <c r="E54" i="5"/>
  <c r="E44" i="5"/>
  <c r="L67" i="5"/>
  <c r="L66" i="5"/>
  <c r="L65" i="5"/>
  <c r="L54" i="5"/>
  <c r="L44" i="5"/>
  <c r="L43" i="5"/>
  <c r="L42" i="5"/>
  <c r="L41" i="5"/>
  <c r="E68" i="5"/>
  <c r="E67" i="5"/>
  <c r="E66" i="5"/>
  <c r="E65" i="5"/>
  <c r="E56" i="5"/>
  <c r="E55" i="5"/>
  <c r="E53" i="5"/>
  <c r="E43" i="5"/>
  <c r="E42" i="5"/>
  <c r="E41" i="5"/>
  <c r="L47" i="5"/>
  <c r="L48" i="5"/>
  <c r="L49" i="5"/>
  <c r="L50" i="5"/>
  <c r="E59" i="5"/>
  <c r="E60" i="5"/>
  <c r="E61" i="5"/>
  <c r="E62" i="5"/>
  <c r="E47" i="5"/>
  <c r="E48" i="5"/>
  <c r="E49" i="5"/>
  <c r="E50" i="5"/>
  <c r="L59" i="5"/>
  <c r="L60" i="5"/>
  <c r="L61" i="5"/>
  <c r="L62" i="5"/>
  <c r="L22" i="5"/>
  <c r="L20" i="5"/>
  <c r="L34" i="5"/>
  <c r="L9" i="5"/>
  <c r="L13" i="5"/>
  <c r="L15" i="5"/>
  <c r="L19" i="5"/>
  <c r="L21" i="5"/>
  <c r="L7" i="5"/>
  <c r="L32" i="5"/>
  <c r="L14" i="5"/>
  <c r="L16" i="5"/>
  <c r="F34" i="5"/>
  <c r="E34" i="5" s="1"/>
  <c r="E31" i="5"/>
  <c r="E33" i="5"/>
  <c r="F32" i="5"/>
  <c r="E32" i="5" s="1"/>
  <c r="E25" i="5"/>
  <c r="E26" i="5"/>
  <c r="E28" i="5"/>
  <c r="E19" i="5"/>
  <c r="E21" i="5"/>
  <c r="E20" i="5"/>
  <c r="E22" i="5"/>
  <c r="E14" i="5"/>
  <c r="E16" i="5"/>
  <c r="I14" i="6"/>
  <c r="I13" i="6"/>
  <c r="I12" i="6"/>
  <c r="I11" i="6"/>
  <c r="B3" i="5"/>
  <c r="M40" i="10"/>
  <c r="M39" i="10"/>
  <c r="M38" i="10"/>
  <c r="M37" i="10"/>
  <c r="K40" i="10"/>
  <c r="K39" i="10"/>
  <c r="K38" i="10"/>
  <c r="K37" i="10"/>
  <c r="I40" i="10"/>
  <c r="I39" i="10"/>
  <c r="I38" i="10"/>
  <c r="I37" i="10"/>
  <c r="G40" i="10"/>
  <c r="G39" i="10"/>
  <c r="G38" i="10"/>
  <c r="G37" i="10"/>
  <c r="E40" i="10"/>
  <c r="E39" i="10"/>
  <c r="E38" i="10"/>
  <c r="E37" i="10"/>
  <c r="B40" i="10"/>
  <c r="B39" i="10"/>
  <c r="B38" i="10"/>
  <c r="B37" i="10"/>
  <c r="B36" i="10"/>
  <c r="C15" i="13"/>
  <c r="C14" i="13"/>
  <c r="C13" i="13"/>
  <c r="C12" i="13"/>
  <c r="I56" i="8"/>
  <c r="I55" i="8"/>
  <c r="I54" i="8"/>
  <c r="I53" i="8"/>
  <c r="I46" i="8"/>
  <c r="I45" i="8"/>
  <c r="I44" i="8"/>
  <c r="I43" i="8"/>
  <c r="I36" i="8"/>
  <c r="I35" i="8"/>
  <c r="I34" i="8"/>
  <c r="I33" i="8"/>
  <c r="I26" i="8"/>
  <c r="I25" i="8"/>
  <c r="I24" i="8"/>
  <c r="I23" i="8"/>
  <c r="I16" i="8"/>
  <c r="I15" i="8"/>
  <c r="I14" i="8"/>
  <c r="I13" i="8"/>
  <c r="I38" i="8" l="1"/>
  <c r="I58" i="8"/>
  <c r="I48" i="8"/>
  <c r="I28" i="8"/>
  <c r="M35" i="11"/>
  <c r="K35" i="11"/>
  <c r="G35" i="11"/>
  <c r="I35" i="11"/>
  <c r="F14" i="6"/>
  <c r="F13" i="6"/>
  <c r="F12" i="6"/>
  <c r="F11" i="6"/>
  <c r="F10" i="6"/>
  <c r="B17" i="6"/>
  <c r="B18" i="6"/>
  <c r="B19" i="6" l="1"/>
  <c r="E21" i="7" s="1"/>
  <c r="H14" i="6"/>
  <c r="G10" i="6"/>
  <c r="G13" i="6"/>
  <c r="G14" i="6"/>
  <c r="G12" i="6"/>
  <c r="G11" i="6"/>
  <c r="H12" i="6"/>
  <c r="H10" i="6"/>
  <c r="I18" i="8" s="1"/>
  <c r="H11" i="6"/>
  <c r="H13" i="6"/>
  <c r="B22" i="6"/>
  <c r="C38" i="11" s="1"/>
  <c r="B23" i="6"/>
  <c r="C39" i="11" s="1"/>
  <c r="E19" i="7"/>
  <c r="E32" i="7"/>
  <c r="E30" i="7"/>
  <c r="I22" i="7"/>
  <c r="E35" i="11"/>
  <c r="I13" i="7"/>
  <c r="E13" i="7"/>
  <c r="M25" i="10"/>
  <c r="M36" i="10" s="1"/>
  <c r="K25" i="10"/>
  <c r="K36" i="10" s="1"/>
  <c r="I25" i="10"/>
  <c r="G25" i="10"/>
  <c r="G36" i="10" s="1"/>
  <c r="E25" i="10"/>
  <c r="E36" i="10" s="1"/>
  <c r="B29" i="10"/>
  <c r="B28" i="10"/>
  <c r="B27" i="10"/>
  <c r="B26" i="10"/>
  <c r="B25" i="10"/>
  <c r="B29" i="6"/>
  <c r="B28" i="6"/>
  <c r="B27" i="6"/>
  <c r="B26" i="6"/>
  <c r="B25" i="6"/>
  <c r="M31" i="10" l="1"/>
  <c r="K31" i="10"/>
  <c r="G31" i="10"/>
  <c r="I36" i="10"/>
  <c r="I31" i="10"/>
  <c r="E15" i="7"/>
  <c r="I24" i="7"/>
  <c r="E27" i="7"/>
  <c r="E31" i="7"/>
  <c r="I25" i="7"/>
  <c r="E26" i="7"/>
  <c r="I18" i="7"/>
  <c r="I14" i="7"/>
  <c r="I28" i="7"/>
  <c r="E24" i="7"/>
  <c r="E14" i="7"/>
  <c r="E17" i="7"/>
  <c r="I26" i="7"/>
  <c r="I27" i="7"/>
  <c r="I31" i="7"/>
  <c r="E25" i="7"/>
  <c r="E28" i="7"/>
  <c r="E20" i="7"/>
  <c r="I19" i="7"/>
  <c r="I29" i="7"/>
  <c r="E16" i="7"/>
  <c r="E18" i="7"/>
  <c r="I17" i="7"/>
  <c r="I15" i="7"/>
  <c r="E23" i="7"/>
  <c r="I21" i="7"/>
  <c r="I16" i="7"/>
  <c r="I30" i="7"/>
  <c r="E29" i="7"/>
  <c r="E22" i="7"/>
  <c r="I20" i="7"/>
  <c r="I23" i="7"/>
  <c r="I32" i="7"/>
  <c r="G25" i="8"/>
  <c r="G26" i="8"/>
  <c r="G24" i="8"/>
  <c r="G23" i="8"/>
  <c r="G36" i="8"/>
  <c r="G34" i="8"/>
  <c r="G33" i="8"/>
  <c r="G35" i="8"/>
  <c r="G55" i="8"/>
  <c r="G54" i="8"/>
  <c r="G53" i="8"/>
  <c r="G56" i="8"/>
  <c r="G45" i="8"/>
  <c r="G44" i="8"/>
  <c r="G43" i="8"/>
  <c r="G46" i="8"/>
  <c r="G16" i="8"/>
  <c r="G14" i="8"/>
  <c r="G13" i="8"/>
  <c r="G15" i="8"/>
  <c r="E31" i="10"/>
  <c r="G18" i="8" l="1"/>
  <c r="G28" i="8"/>
  <c r="I10" i="13" s="1"/>
  <c r="G38" i="8"/>
  <c r="K10" i="13" s="1"/>
  <c r="G48" i="8"/>
  <c r="M10" i="13" s="1"/>
  <c r="G58" i="8"/>
  <c r="O10" i="13" s="1"/>
  <c r="I13" i="13" l="1"/>
  <c r="I15" i="13"/>
  <c r="I12" i="13"/>
  <c r="I14" i="13"/>
  <c r="K12" i="13"/>
  <c r="K15" i="13"/>
  <c r="K13" i="13"/>
  <c r="K14" i="13"/>
  <c r="M14" i="13"/>
  <c r="M13" i="13"/>
  <c r="M12" i="13"/>
  <c r="M15" i="13"/>
  <c r="O15" i="13"/>
  <c r="O14" i="13"/>
  <c r="O13" i="13"/>
  <c r="O12" i="13"/>
  <c r="D58" i="8"/>
  <c r="G10" i="13"/>
  <c r="G15" i="13"/>
  <c r="G13" i="13"/>
  <c r="G12" i="13"/>
  <c r="G14" i="13"/>
  <c r="D14" i="13" l="1"/>
  <c r="D13" i="13"/>
  <c r="K16" i="13"/>
  <c r="K17" i="13" s="1"/>
  <c r="K18" i="13" s="1"/>
  <c r="D15" i="13"/>
  <c r="O22" i="13"/>
  <c r="O18" i="13"/>
  <c r="M16" i="13"/>
  <c r="M17" i="13" s="1"/>
  <c r="M18" i="13" s="1"/>
  <c r="D10" i="13"/>
  <c r="O16" i="13"/>
  <c r="O17" i="13" s="1"/>
  <c r="I16" i="13"/>
  <c r="I17" i="13" s="1"/>
  <c r="I18" i="13" s="1"/>
  <c r="D12" i="13"/>
  <c r="G16" i="13"/>
  <c r="G17" i="13" s="1"/>
  <c r="G18" i="13" s="1"/>
  <c r="B20" i="6"/>
  <c r="C29" i="11" s="1"/>
  <c r="B21" i="6"/>
  <c r="E37" i="7" s="1"/>
  <c r="D16" i="13" l="1"/>
  <c r="D17" i="13" s="1"/>
  <c r="D18" i="13" s="1"/>
  <c r="E12" i="7"/>
  <c r="E34" i="7" s="1"/>
  <c r="D26" i="13" s="1"/>
  <c r="I12" i="7"/>
  <c r="I34" i="7" s="1"/>
  <c r="K12" i="11"/>
  <c r="K29" i="11" s="1"/>
  <c r="D37" i="7"/>
  <c r="G12" i="11"/>
  <c r="G29" i="11" s="1"/>
  <c r="E12" i="11"/>
  <c r="E29" i="11" s="1"/>
  <c r="I12" i="11"/>
  <c r="I29" i="11" s="1"/>
  <c r="M12" i="11"/>
  <c r="M29" i="11" s="1"/>
  <c r="H12" i="7"/>
  <c r="H34" i="7" s="1"/>
  <c r="D12" i="7"/>
  <c r="D34" i="7" s="1"/>
  <c r="D27" i="13" l="1"/>
  <c r="I38" i="11"/>
  <c r="I39" i="11"/>
  <c r="G39" i="11"/>
  <c r="G38" i="11"/>
  <c r="M38" i="11"/>
  <c r="M39" i="11"/>
  <c r="K39" i="11"/>
  <c r="K38" i="11"/>
  <c r="E38" i="11"/>
  <c r="E39" i="11"/>
  <c r="D36" i="7"/>
  <c r="B14" i="6"/>
  <c r="B13" i="6"/>
  <c r="B12" i="6"/>
  <c r="B11" i="6"/>
  <c r="B10" i="6"/>
  <c r="K35" i="10" l="1"/>
  <c r="K42" i="10" s="1"/>
  <c r="B58" i="5"/>
  <c r="B24" i="5"/>
  <c r="I58" i="5"/>
  <c r="I24" i="5"/>
  <c r="M35" i="10"/>
  <c r="M42" i="10" s="1"/>
  <c r="I30" i="5"/>
  <c r="B64" i="5"/>
  <c r="I64" i="5"/>
  <c r="B30" i="5"/>
  <c r="E35" i="10"/>
  <c r="E42" i="10" s="1"/>
  <c r="B40" i="5"/>
  <c r="I6" i="5"/>
  <c r="B6" i="5"/>
  <c r="I40" i="5"/>
  <c r="G35" i="10"/>
  <c r="G42" i="10" s="1"/>
  <c r="B46" i="5"/>
  <c r="B12" i="5"/>
  <c r="I46" i="5"/>
  <c r="I12" i="5"/>
  <c r="I35" i="10"/>
  <c r="I42" i="10" s="1"/>
  <c r="B52" i="5"/>
  <c r="I52" i="5"/>
  <c r="I18" i="5"/>
  <c r="B18" i="5"/>
  <c r="M9" i="13"/>
  <c r="B41" i="8"/>
  <c r="B51" i="8"/>
  <c r="O9" i="13"/>
  <c r="G9" i="13"/>
  <c r="B11" i="8"/>
  <c r="B21" i="8"/>
  <c r="I9" i="13"/>
  <c r="K9" i="13"/>
  <c r="B31" i="8"/>
  <c r="I31" i="11"/>
  <c r="I10" i="11"/>
  <c r="K31" i="11"/>
  <c r="K10" i="11"/>
  <c r="G31" i="11"/>
  <c r="G10" i="11"/>
  <c r="M31" i="11"/>
  <c r="M10" i="11"/>
  <c r="E10" i="11"/>
  <c r="E31" i="11"/>
  <c r="E36" i="7"/>
  <c r="K24" i="10"/>
  <c r="M24" i="10"/>
  <c r="E24" i="10"/>
  <c r="G24" i="10"/>
  <c r="I24" i="10"/>
  <c r="C14" i="6"/>
  <c r="C13" i="6"/>
  <c r="C12" i="6"/>
  <c r="C11" i="6"/>
  <c r="C10" i="6"/>
  <c r="D12" i="6" l="1"/>
  <c r="E32" i="8" s="1"/>
  <c r="E38" i="8" s="1"/>
  <c r="K20" i="13" s="1"/>
  <c r="D13" i="6"/>
  <c r="E42" i="8" s="1"/>
  <c r="E48" i="8" s="1"/>
  <c r="M20" i="13" s="1"/>
  <c r="D14" i="6"/>
  <c r="E52" i="8" s="1"/>
  <c r="E58" i="8" s="1"/>
  <c r="D11" i="6"/>
  <c r="E22" i="8" s="1"/>
  <c r="E28" i="8" s="1"/>
  <c r="I20" i="13" s="1"/>
  <c r="E10" i="6"/>
  <c r="D10" i="6"/>
  <c r="E12" i="8" s="1"/>
  <c r="E18" i="8" s="1"/>
  <c r="E11" i="6"/>
  <c r="E13" i="6"/>
  <c r="E12" i="6"/>
  <c r="E14" i="6"/>
  <c r="O20" i="13" l="1"/>
  <c r="O21" i="13" s="1"/>
  <c r="D28" i="8"/>
  <c r="I21" i="13"/>
  <c r="I22" i="13" s="1"/>
  <c r="D48" i="8"/>
  <c r="M21" i="13"/>
  <c r="M22" i="13" s="1"/>
  <c r="D38" i="8"/>
  <c r="K21" i="13"/>
  <c r="K22" i="13" s="1"/>
  <c r="D18" i="8"/>
  <c r="G20" i="13"/>
  <c r="D32" i="8"/>
  <c r="D42" i="8"/>
  <c r="D22" i="8"/>
  <c r="D12" i="8"/>
  <c r="D52" i="8"/>
  <c r="E11" i="11"/>
  <c r="K11" i="11"/>
  <c r="G11" i="11"/>
  <c r="M11" i="11"/>
  <c r="I11" i="11"/>
  <c r="D20" i="13" l="1"/>
  <c r="G21" i="13"/>
  <c r="G22" i="13" s="1"/>
  <c r="D25" i="13" l="1"/>
  <c r="D28" i="13" s="1"/>
  <c r="D30" i="13" s="1"/>
  <c r="D31" i="13" s="1"/>
  <c r="D21" i="13"/>
  <c r="D2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Laity</author>
  </authors>
  <commentList>
    <comment ref="G9" authorId="0" shapeId="0" xr:uid="{D5C16C16-099D-4D00-A146-BD1BD3AC2D3A}">
      <text>
        <r>
          <rPr>
            <sz val="9"/>
            <color indexed="81"/>
            <rFont val="Tahoma"/>
            <family val="2"/>
          </rPr>
          <t xml:space="preserve">GST registration is mandatory for businesses with a </t>
        </r>
        <r>
          <rPr>
            <b/>
            <i/>
            <sz val="9"/>
            <color indexed="81"/>
            <rFont val="Tahoma"/>
            <family val="2"/>
          </rPr>
          <t>GST turnover</t>
        </r>
        <r>
          <rPr>
            <sz val="9"/>
            <color indexed="81"/>
            <rFont val="Tahoma"/>
            <family val="2"/>
          </rPr>
          <t xml:space="preserve"> of $82,500 or more.</t>
        </r>
      </text>
    </comment>
    <comment ref="G11" authorId="0" shapeId="0" xr:uid="{76A0E656-FD3C-49F5-BF31-87902CAC2C93}">
      <text>
        <r>
          <rPr>
            <sz val="9"/>
            <color indexed="81"/>
            <rFont val="Tahoma"/>
            <family val="2"/>
          </rPr>
          <t>If you are not registered for GST, enter costs including GST - you will not be able to claim the GST paid on expenses back from the ATO in a BAS return.</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<sst xmlns="http://schemas.openxmlformats.org/spreadsheetml/2006/main" count="266" uniqueCount="212">
  <si>
    <t>Registered for GST (Y/N)</t>
  </si>
  <si>
    <t>Y</t>
  </si>
  <si>
    <t>Product 1</t>
  </si>
  <si>
    <t>🛈</t>
  </si>
  <si>
    <t>Type</t>
  </si>
  <si>
    <t>Product 2</t>
  </si>
  <si>
    <t>Product 3</t>
  </si>
  <si>
    <t>Product 4</t>
  </si>
  <si>
    <t>Product 5</t>
  </si>
  <si>
    <t>Detailed Summary</t>
  </si>
  <si>
    <t>Types</t>
  </si>
  <si>
    <t>Tour</t>
  </si>
  <si>
    <t>Attraction</t>
  </si>
  <si>
    <t>Accommodation</t>
  </si>
  <si>
    <t>GST</t>
  </si>
  <si>
    <t>Including GST</t>
  </si>
  <si>
    <t>Excluding GST</t>
  </si>
  <si>
    <t>Prod 1</t>
  </si>
  <si>
    <t>Prod 2</t>
  </si>
  <si>
    <t>Prod 3</t>
  </si>
  <si>
    <t>Prod 4</t>
  </si>
  <si>
    <t>Prod 5</t>
  </si>
  <si>
    <t>pPROD</t>
  </si>
  <si>
    <t>pTYPE</t>
  </si>
  <si>
    <t>pUNIT</t>
  </si>
  <si>
    <t>per Pax</t>
  </si>
  <si>
    <t>per Entry</t>
  </si>
  <si>
    <t>per Room/night</t>
  </si>
  <si>
    <t>Pax</t>
  </si>
  <si>
    <t>Entries</t>
  </si>
  <si>
    <t>Room/nights</t>
  </si>
  <si>
    <t>Direct sales</t>
  </si>
  <si>
    <t>Units</t>
  </si>
  <si>
    <t>pUNITS</t>
  </si>
  <si>
    <t>per Unit</t>
  </si>
  <si>
    <t>pYES</t>
  </si>
  <si>
    <t>pGST</t>
  </si>
  <si>
    <t>pREG</t>
  </si>
  <si>
    <t>Registered</t>
  </si>
  <si>
    <t>$AUD</t>
  </si>
  <si>
    <t>Commission Rate</t>
  </si>
  <si>
    <t>Distribution/Sales Channel</t>
  </si>
  <si>
    <t>Retail sales</t>
  </si>
  <si>
    <t>Online travel agent sales</t>
  </si>
  <si>
    <t>Wholesale sales</t>
  </si>
  <si>
    <t>Inbound sales</t>
  </si>
  <si>
    <t>❶ Enter GST Settings</t>
  </si>
  <si>
    <t>❹ Channel Mix</t>
  </si>
  <si>
    <t>Weighted average commission</t>
  </si>
  <si>
    <t>Type (optional)</t>
  </si>
  <si>
    <t>Product Name</t>
  </si>
  <si>
    <t>Expense Item</t>
  </si>
  <si>
    <t>Expected Annual Expenses</t>
  </si>
  <si>
    <t>Marketing Expenses</t>
  </si>
  <si>
    <t>Website</t>
  </si>
  <si>
    <t>Brochures</t>
  </si>
  <si>
    <t>Famils</t>
  </si>
  <si>
    <t>Sales travel</t>
  </si>
  <si>
    <t>Advertising</t>
  </si>
  <si>
    <t>Material distribution</t>
  </si>
  <si>
    <t>Other printing</t>
  </si>
  <si>
    <t>Other marketing fees</t>
  </si>
  <si>
    <t>Subtotal Marketing Expenses</t>
  </si>
  <si>
    <t>Admin and Other Expenses</t>
  </si>
  <si>
    <t>Subtotal Admin and Other Expenses</t>
  </si>
  <si>
    <t>Marketing employee expenses (incl oncosts)</t>
  </si>
  <si>
    <t>Admin/other employee expenses (incl oncosts)</t>
  </si>
  <si>
    <t>Insurance</t>
  </si>
  <si>
    <t>Office supplies</t>
  </si>
  <si>
    <t>Postage and freight</t>
  </si>
  <si>
    <t>Rent</t>
  </si>
  <si>
    <t>Utilities</t>
  </si>
  <si>
    <t>Rates</t>
  </si>
  <si>
    <t>Phones and internet</t>
  </si>
  <si>
    <t>Bank fees</t>
  </si>
  <si>
    <t>Travel</t>
  </si>
  <si>
    <t>Memberships</t>
  </si>
  <si>
    <t>Vehicles</t>
  </si>
  <si>
    <t>Cleaning</t>
  </si>
  <si>
    <t>Total Annual Fixed Costs</t>
  </si>
  <si>
    <t>Variable costs are incurred only when you sell a product. Eg a cleaning expense is incurred when someone stays in a room.</t>
  </si>
  <si>
    <t>Variable Expense Item</t>
  </si>
  <si>
    <t>Contractors (drivers/guides etc)</t>
  </si>
  <si>
    <t>Average employee hourly rate</t>
  </si>
  <si>
    <t>Variable Employee Costs
(not included in Fixed Costs)</t>
  </si>
  <si>
    <t>Subtotal Variable Employee Costs</t>
  </si>
  <si>
    <t>Meals</t>
  </si>
  <si>
    <t>Fuel</t>
  </si>
  <si>
    <t>Consumables</t>
  </si>
  <si>
    <t>Other</t>
  </si>
  <si>
    <t>Laundry</t>
  </si>
  <si>
    <t>Costs such as cleaning may only occur once for a 3-night booking, therefore provide an average cost per night.</t>
  </si>
  <si>
    <t>Shoulder 1</t>
  </si>
  <si>
    <t>Shoulder 2</t>
  </si>
  <si>
    <t>Off-peak</t>
  </si>
  <si>
    <t>Conversion</t>
  </si>
  <si>
    <t>pINCx</t>
  </si>
  <si>
    <t>pINC</t>
  </si>
  <si>
    <t>Text L</t>
  </si>
  <si>
    <t>Text R</t>
  </si>
  <si>
    <t>Employee hours per entry/pax/room-night</t>
  </si>
  <si>
    <t>For each Product, enter the price charged and the expected sales volumes.</t>
  </si>
  <si>
    <t>Optional: use additional rows for variable pricing (eg seasonal, day of week, concessions)</t>
  </si>
  <si>
    <t>Per Unit</t>
  </si>
  <si>
    <t>pINCL</t>
  </si>
  <si>
    <t>pINCRx</t>
  </si>
  <si>
    <t>Text T</t>
  </si>
  <si>
    <t>Text B</t>
  </si>
  <si>
    <t>Rate 1</t>
  </si>
  <si>
    <t>Rate 2</t>
  </si>
  <si>
    <t>Rate 3</t>
  </si>
  <si>
    <t>Rate 4</t>
  </si>
  <si>
    <t>Rate 5</t>
  </si>
  <si>
    <t>lRATES</t>
  </si>
  <si>
    <t>Do you charge GST on this product?</t>
  </si>
  <si>
    <t>USING VLOOKUPS FOR BACKWARDS COMPATABILITY</t>
  </si>
  <si>
    <t>pGSTT</t>
  </si>
  <si>
    <t>Price category</t>
  </si>
  <si>
    <t>(weighted average price)</t>
  </si>
  <si>
    <t>Kids</t>
  </si>
  <si>
    <t>Seniors</t>
  </si>
  <si>
    <t>Monday-Thursday</t>
  </si>
  <si>
    <t>Public Holidays</t>
  </si>
  <si>
    <t>All</t>
  </si>
  <si>
    <t>TOTAL</t>
  </si>
  <si>
    <t>All amounts ex GST</t>
  </si>
  <si>
    <t>Gross Sales</t>
  </si>
  <si>
    <t>Gross Revenue
(excl GST)</t>
  </si>
  <si>
    <t>Gross Revenue
(incl GST)</t>
  </si>
  <si>
    <t>less Commission</t>
  </si>
  <si>
    <t>Total Commission</t>
  </si>
  <si>
    <t>Net Sales</t>
  </si>
  <si>
    <t>Channel Commisisons</t>
  </si>
  <si>
    <t>Variable Costs</t>
  </si>
  <si>
    <t>Does not work with versions earlier than Excel 2007 (listobjects, xlsx)</t>
  </si>
  <si>
    <t>Net Sales less Variable Costs</t>
  </si>
  <si>
    <t>Contribution Margin</t>
  </si>
  <si>
    <t>less Variable Costs</t>
  </si>
  <si>
    <t>Expenses</t>
  </si>
  <si>
    <t>Total Expenses</t>
  </si>
  <si>
    <t>Operating Profit Margin</t>
  </si>
  <si>
    <t>Net Profit Margin</t>
  </si>
  <si>
    <t>❺ Price-Sales Matrix</t>
  </si>
  <si>
    <t>Instructions</t>
  </si>
  <si>
    <t>Welcome to the SATC's interactive pricing calculator.</t>
  </si>
  <si>
    <t>Enter content into the white cells throughout this workbook. You won't be able to enter data into coloured cells.</t>
  </si>
  <si>
    <t>Definitions</t>
  </si>
  <si>
    <t>This calculator has been designed to help South Australian tourism operators to use basic formulas to determine the pricing structure of their tourism products. Operators are encouraged to seek support from professional accountants or accounting software to review their full financials and to deliver financial statements.</t>
  </si>
  <si>
    <t>The information entered on this worksheet will automatically populate other areas throughout this workbook.</t>
  </si>
  <si>
    <t>You will also need to identify how many units (e.g. entries/tickets/rooms) you expect to sell at each price point over the year.</t>
  </si>
  <si>
    <t>Next, add the variable staff hours for each product, including the average wage per hour.</t>
  </si>
  <si>
    <t>DISCLAIMER: This document is not business advice. It is intended only to inform and illustrate. You should not act on the basis of any matter contained in this document without first seeking appropriate professional advice that takes into account your own particular circumstances. The Government of South Australia, its agents, instrumentalities, officers and employees: (a) make no representations, express or implied, as to the accuracy of the information and data contained in this document; (b) accept no liability however arising for any loss resulting from the use of this document and any information and data or reliance placed on it; and (c) make no representations, either expressed or implied, as to the suitability of the said information and data for any particular purpose. The Government of South Australia supports and encourages the dissemination and exchange of public sector information, and endorses the use of Creative Commons Licenses by its agencies. With the exception of the Piping Shrike emblem, images, and other material or devices protected by a trademark and subject to review by the Government of South Australia at all times, the content of this document is licensed under the Creative Commons Australia Attribution 4.0 Licence. All other rights are reserved. Where specific licence terms (such as Creative Commons) are applied to this document, those licence terms shall prevail over any inconsistent provisions in this statement. The Government of South Australia has undertaken reasonable enquiries to identify material owned by third parties and secure permission for its reproduction. Permission may need to be obtained from third parties to reuse their material. When using content from this document that is licensed under a Creative Commons Licence you are required to attribute the work in the manner specified in the licence (but not in any way that suggests that the Government of South Australia endorses you or your use of the work) and the Government of South Australia requires that you use the following form of attribution. The Government of South Australia, &gt;&gt;title of works&lt;&gt;insert date the content was sourced&lt;&gt;insert URL&lt;</t>
  </si>
  <si>
    <t>Update the Distribution/Sales Channels and Commission to match your contracted or potential rates.</t>
  </si>
  <si>
    <t>Working with Distribution Partners</t>
  </si>
  <si>
    <t>What is Commission?</t>
  </si>
  <si>
    <t>A. Settings</t>
  </si>
  <si>
    <t>B. Commission</t>
  </si>
  <si>
    <t>C. Sales</t>
  </si>
  <si>
    <t>D. Variable Costs</t>
  </si>
  <si>
    <t>E. Fixed Costs</t>
  </si>
  <si>
    <t xml:space="preserve">F. Summary </t>
  </si>
  <si>
    <t>Enter your estimated proportion of annual sales (percentage) for each Distribution/Sales Channel per product.</t>
  </si>
  <si>
    <t>Direct Sales will automatically calculate to the remainder of 100%.</t>
  </si>
  <si>
    <t>Hide Product on following pages?</t>
  </si>
  <si>
    <t>pHIDE</t>
  </si>
  <si>
    <t>Fixed costs are incurred in running the business, regardless of sales volumes. Add, rename or delete expense items as needed.</t>
  </si>
  <si>
    <t>🛈 For more information refer to:</t>
  </si>
  <si>
    <t>Retail</t>
  </si>
  <si>
    <t>Nett</t>
  </si>
  <si>
    <t>Commission</t>
  </si>
  <si>
    <r>
      <t xml:space="preserve">Tourism Product Pricing Calculator </t>
    </r>
    <r>
      <rPr>
        <b/>
        <i/>
        <sz val="20"/>
        <color rgb="FFFFFF00"/>
        <rFont val="Calibri"/>
        <family val="2"/>
        <scheme val="minor"/>
      </rPr>
      <t>SIMPLE RATE SHEETS</t>
    </r>
  </si>
  <si>
    <t>Income Statement</t>
  </si>
  <si>
    <t>Product Detail</t>
  </si>
  <si>
    <t>Accommodation Rate Sheet Example</t>
  </si>
  <si>
    <t>Attraction Rate Sheet Example</t>
  </si>
  <si>
    <t>Tour Rate Sheet Example</t>
  </si>
  <si>
    <t>https://www.tourism.sa.gov.au/media/0qwjuqwi/accommodation-rate-sheet-example.pdf?la=en</t>
  </si>
  <si>
    <t>https://www.tourism.sa.gov.au/media/b50mkj3b/attraction-rate-sheet-example.pdf?la=en</t>
  </si>
  <si>
    <t>https://www.tourism.sa.gov.au/media/hsbpqoxt/tours-rate-sheet-example.pdf</t>
  </si>
  <si>
    <t>NOTE - Use sales history from previous years to estimate the volume of sales to apply to each channel. If your business is new to working with distribution partners, it can take up to three years to start seeing reliable bookings through some channels.</t>
  </si>
  <si>
    <t>Peak (for example)</t>
  </si>
  <si>
    <t>Adults (for example)</t>
  </si>
  <si>
    <t>Friday-Sunday (for example)</t>
  </si>
  <si>
    <r>
      <rPr>
        <b/>
        <sz val="11"/>
        <color theme="1"/>
        <rFont val="Aptos"/>
      </rPr>
      <t xml:space="preserve">STEP 1. </t>
    </r>
    <r>
      <rPr>
        <sz val="11"/>
        <color theme="1"/>
        <rFont val="Aptos"/>
      </rPr>
      <t>Identify your preferred application of GST</t>
    </r>
  </si>
  <si>
    <r>
      <rPr>
        <b/>
        <sz val="11"/>
        <color theme="1"/>
        <rFont val="Aptos"/>
      </rPr>
      <t>STEP 3.</t>
    </r>
    <r>
      <rPr>
        <sz val="11"/>
        <color theme="1"/>
        <rFont val="Aptos"/>
      </rPr>
      <t xml:space="preserve"> Enter up to four different commission rates you are willing to offer. Example rates have already been added, but these commission rates may vary depending on your relationship/contract with specific partners. </t>
    </r>
  </si>
  <si>
    <r>
      <t xml:space="preserve">Refer to the </t>
    </r>
    <r>
      <rPr>
        <u/>
        <sz val="11"/>
        <color rgb="FF0000FF"/>
        <rFont val="Aptos"/>
      </rPr>
      <t>Working with Distribution Partners</t>
    </r>
    <r>
      <rPr>
        <sz val="11"/>
        <rFont val="Aptos"/>
      </rPr>
      <t xml:space="preserve"> document </t>
    </r>
    <r>
      <rPr>
        <sz val="11"/>
        <color theme="1"/>
        <rFont val="Aptos"/>
      </rPr>
      <t>for more information on how the tourism distribution system works and the types of partners you can work with.</t>
    </r>
  </si>
  <si>
    <r>
      <rPr>
        <b/>
        <sz val="11"/>
        <color theme="1"/>
        <rFont val="Aptos"/>
      </rPr>
      <t>STEP 4.</t>
    </r>
    <r>
      <rPr>
        <sz val="11"/>
        <color theme="1"/>
        <rFont val="Aptos"/>
      </rPr>
      <t xml:space="preserve"> Enter your anticipated Channel Mix. Each column represents one of your products (identified earlier on the Settings tab). Identify the split (percentage) of which channels you think your sales will come from. Direct Sales will automatically populate with the remaining percentage.</t>
    </r>
  </si>
  <si>
    <r>
      <t xml:space="preserve">Refer to the </t>
    </r>
    <r>
      <rPr>
        <u/>
        <sz val="11"/>
        <color rgb="FF0000FF"/>
        <rFont val="Aptos"/>
      </rPr>
      <t>What is Commission</t>
    </r>
    <r>
      <rPr>
        <sz val="11"/>
        <color theme="1"/>
        <rFont val="Aptos"/>
      </rPr>
      <t xml:space="preserve"> document for more information on commissions.</t>
    </r>
  </si>
  <si>
    <r>
      <rPr>
        <b/>
        <sz val="11"/>
        <color theme="1"/>
        <rFont val="Aptos"/>
      </rPr>
      <t>STEP 5.</t>
    </r>
    <r>
      <rPr>
        <sz val="11"/>
        <color theme="1"/>
        <rFont val="Aptos"/>
      </rPr>
      <t xml:space="preserve"> Complete the Price Sales Mix. For each product, you can identify up to four variations to your price (such as Adults &amp; Kids prices, Mid-Week vs Weekend rates, etc.). </t>
    </r>
  </si>
  <si>
    <r>
      <rPr>
        <b/>
        <sz val="11"/>
        <color theme="1"/>
        <rFont val="Aptos"/>
      </rPr>
      <t>STEP 6.</t>
    </r>
    <r>
      <rPr>
        <sz val="11"/>
        <color theme="1"/>
        <rFont val="Aptos"/>
      </rPr>
      <t xml:space="preserve"> Outline the variable costs (inclusive of GST) for each product (one product per column).</t>
    </r>
  </si>
  <si>
    <r>
      <rPr>
        <b/>
        <sz val="11"/>
        <color theme="1"/>
        <rFont val="Aptos"/>
      </rPr>
      <t>STEP 7.</t>
    </r>
    <r>
      <rPr>
        <sz val="11"/>
        <color theme="1"/>
        <rFont val="Aptos"/>
      </rPr>
      <t xml:space="preserve"> Add in fixed costs for running and promoting your tourism business overall. You may like to split these out under Marketing and Admin costs. Example items have already been added, but you can remove or add any other items as required.</t>
    </r>
  </si>
  <si>
    <r>
      <rPr>
        <b/>
        <sz val="11"/>
        <color theme="1"/>
        <rFont val="Aptos"/>
      </rPr>
      <t>STEP 8.</t>
    </r>
    <r>
      <rPr>
        <sz val="11"/>
        <color theme="1"/>
        <rFont val="Aptos"/>
      </rPr>
      <t xml:space="preserve"> Review the summary that has been automatically populated based on the information you have included on each worksheet. On this page you can see the profit (or loss) that each individual product will make, as well as the sum of the products' value and how it contirbutes to your overall profit and loss. Use these figures as a guide to determine whether your pricing for each product is adequate to drive the profit margin you require.</t>
    </r>
  </si>
  <si>
    <r>
      <t xml:space="preserve">• </t>
    </r>
    <r>
      <rPr>
        <u/>
        <sz val="11"/>
        <color theme="1"/>
        <rFont val="Aptos"/>
      </rPr>
      <t>Tourism Product</t>
    </r>
    <r>
      <rPr>
        <sz val="11"/>
        <color theme="1"/>
        <rFont val="Aptos"/>
      </rPr>
      <t xml:space="preserve"> - Individual or multiple goods and services delivered to a tourist/visitor (e.g. an attraction entry ticket, tour, accommodation, equipment hire hire that a visitor can book or purchase)</t>
    </r>
  </si>
  <si>
    <r>
      <t xml:space="preserve">• </t>
    </r>
    <r>
      <rPr>
        <u/>
        <sz val="11"/>
        <color theme="1"/>
        <rFont val="Aptos"/>
      </rPr>
      <t>Attraction</t>
    </r>
    <r>
      <rPr>
        <sz val="11"/>
        <color theme="1"/>
        <rFont val="Aptos"/>
      </rPr>
      <t xml:space="preserve"> - An attraction is a place that people can visit at their own leisure. Entry might be free or ticketed. It might include onsite activities such as wine tastings or a guided behind-the-scenes tour of the attraction's premises conducted by one of their staff members, etc.</t>
    </r>
  </si>
  <si>
    <r>
      <t xml:space="preserve">• </t>
    </r>
    <r>
      <rPr>
        <u/>
        <sz val="11"/>
        <color theme="1"/>
        <rFont val="Aptos"/>
      </rPr>
      <t>Tour</t>
    </r>
    <r>
      <rPr>
        <sz val="11"/>
        <color theme="1"/>
        <rFont val="Aptos"/>
      </rPr>
      <t xml:space="preserve"> - A tour is typically managed by a commercial tour operator who is licensed to transport visitors between different attractions (e.g. bus tour, multi-day walking tour, cycling tour)</t>
    </r>
  </si>
  <si>
    <r>
      <t xml:space="preserve">• </t>
    </r>
    <r>
      <rPr>
        <u/>
        <sz val="11"/>
        <color theme="1"/>
        <rFont val="Aptos"/>
      </rPr>
      <t>Tourism Package</t>
    </r>
    <r>
      <rPr>
        <sz val="11"/>
        <color theme="1"/>
        <rFont val="Aptos"/>
      </rPr>
      <t xml:space="preserve"> - A package involves selling multiple tourism products (usually involving a number of businesses) through a single booking. For more information about packages, refer to the 
</t>
    </r>
    <r>
      <rPr>
        <u/>
        <sz val="11"/>
        <color rgb="FF0000FF"/>
        <rFont val="Aptos"/>
      </rPr>
      <t>Create an Effective Tourism Package</t>
    </r>
    <r>
      <rPr>
        <sz val="11"/>
        <color theme="1"/>
        <rFont val="Aptos"/>
      </rPr>
      <t xml:space="preserve"> document.</t>
    </r>
  </si>
  <si>
    <r>
      <t xml:space="preserve">Tourism Product Pricing Calculator </t>
    </r>
    <r>
      <rPr>
        <b/>
        <i/>
        <sz val="20"/>
        <color theme="0"/>
        <rFont val="Aptos"/>
      </rPr>
      <t>INTRO PAGE</t>
    </r>
  </si>
  <si>
    <r>
      <t xml:space="preserve">Would you like to enter costs </t>
    </r>
    <r>
      <rPr>
        <b/>
        <i/>
        <sz val="11"/>
        <color theme="1"/>
        <rFont val="Aptos"/>
      </rPr>
      <t>including</t>
    </r>
    <r>
      <rPr>
        <sz val="11"/>
        <color theme="1"/>
        <rFont val="Aptos"/>
      </rPr>
      <t xml:space="preserve"> or </t>
    </r>
    <r>
      <rPr>
        <b/>
        <i/>
        <sz val="11"/>
        <color theme="1"/>
        <rFont val="Aptos"/>
      </rPr>
      <t>excluding</t>
    </r>
    <r>
      <rPr>
        <sz val="11"/>
        <color theme="1"/>
        <rFont val="Aptos"/>
      </rPr>
      <t xml:space="preserve"> GST?</t>
    </r>
  </si>
  <si>
    <r>
      <t>❷ List Products</t>
    </r>
    <r>
      <rPr>
        <sz val="11"/>
        <color theme="0"/>
        <rFont val="Aptos"/>
      </rPr>
      <t xml:space="preserve"> (up to 5)</t>
    </r>
  </si>
  <si>
    <r>
      <t xml:space="preserve">Tourism Product Pricing Calculator </t>
    </r>
    <r>
      <rPr>
        <b/>
        <i/>
        <sz val="20"/>
        <color theme="0"/>
        <rFont val="Aptos"/>
      </rPr>
      <t>SETTINGS PAGE</t>
    </r>
  </si>
  <si>
    <r>
      <t xml:space="preserve">Tourism Product Pricing Calculator </t>
    </r>
    <r>
      <rPr>
        <b/>
        <i/>
        <sz val="20"/>
        <color theme="0"/>
        <rFont val="Aptos"/>
      </rPr>
      <t>SALES COMMISSIONS</t>
    </r>
  </si>
  <si>
    <r>
      <t>❸ Enter Commission Rates</t>
    </r>
    <r>
      <rPr>
        <sz val="11"/>
        <color theme="0"/>
        <rFont val="Aptos"/>
      </rPr>
      <t xml:space="preserve"> (up to 4)</t>
    </r>
  </si>
  <si>
    <r>
      <t>❼ Fixed Costs</t>
    </r>
    <r>
      <rPr>
        <sz val="11"/>
        <color theme="0"/>
        <rFont val="Aptos"/>
      </rPr>
      <t xml:space="preserve"> (marketing, administrative etc)</t>
    </r>
  </si>
  <si>
    <r>
      <t xml:space="preserve">Tourism Product Pricing Calculator </t>
    </r>
    <r>
      <rPr>
        <b/>
        <i/>
        <sz val="20"/>
        <color theme="0"/>
        <rFont val="Aptos"/>
      </rPr>
      <t>FIXED COSTS</t>
    </r>
  </si>
  <si>
    <r>
      <t xml:space="preserve">Net Profit (Loss) </t>
    </r>
    <r>
      <rPr>
        <i/>
        <sz val="10"/>
        <color theme="0"/>
        <rFont val="Aptos"/>
      </rPr>
      <t>before tax</t>
    </r>
  </si>
  <si>
    <r>
      <t xml:space="preserve">Tourism Product Pricing Calculator </t>
    </r>
    <r>
      <rPr>
        <b/>
        <i/>
        <sz val="20"/>
        <color theme="0"/>
        <rFont val="Aptos"/>
      </rPr>
      <t>SUMMARY</t>
    </r>
  </si>
  <si>
    <r>
      <rPr>
        <b/>
        <sz val="11"/>
        <color theme="1"/>
        <rFont val="Aptos"/>
      </rPr>
      <t>STEP 2.</t>
    </r>
    <r>
      <rPr>
        <sz val="11"/>
        <color theme="1"/>
        <rFont val="Aptos"/>
      </rPr>
      <t xml:space="preserve"> Enter the details for up to five tourism products you would like to review in this worksheet. Provide a short name and the type of product it is.</t>
    </r>
  </si>
  <si>
    <t>NOTE - If you want to review the pricing for less than five products, select "Y" in the Hide product on following pages column to remove the irrelevant fields from other worksheets.</t>
  </si>
  <si>
    <r>
      <t xml:space="preserve">Tourism Product Pricing Calculator </t>
    </r>
    <r>
      <rPr>
        <b/>
        <i/>
        <sz val="20"/>
        <color theme="0"/>
        <rFont val="Aptos"/>
        <family val="2"/>
      </rPr>
      <t>SALES</t>
    </r>
  </si>
  <si>
    <r>
      <t xml:space="preserve">Tourism Product Pricing Calculator </t>
    </r>
    <r>
      <rPr>
        <b/>
        <i/>
        <sz val="20"/>
        <color theme="0"/>
        <rFont val="Aptos"/>
        <family val="2"/>
      </rPr>
      <t>VARIABLE COSTS</t>
    </r>
  </si>
  <si>
    <r>
      <t>❻ Average Variable Costs</t>
    </r>
    <r>
      <rPr>
        <sz val="11"/>
        <color theme="0"/>
        <rFont val="Aptos"/>
        <family val="2"/>
      </rPr>
      <t xml:space="preserve"> (per unit sold)</t>
    </r>
  </si>
  <si>
    <r>
      <t xml:space="preserve">Total Variable Costs </t>
    </r>
    <r>
      <rPr>
        <i/>
        <sz val="11"/>
        <color theme="0"/>
        <rFont val="Aptos"/>
        <family val="2"/>
      </rPr>
      <t>per product unit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</si>
</sst>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quot;$&quot;* #,##0.00_);_(&quot;$&quot;* \(#,##0.00\);_(&quot;$&quot;* &quot;-&quot;??_);_(@_)"/>
    <numFmt numFmtId="165" formatCode="_(* #,##0.00_);_*\ \(#,##0.00\);_(* &quot;-&quot;??_);_(@_)"/>
    <numFmt numFmtId="166" formatCode="#,##0.0%;\(#,##0.0\)%;0%"/>
    <numFmt numFmtId="167" formatCode="_(* #,##0,_);_*\ \(#,##0,\);_(* &quot;-&quot;??_);_(@_)"/>
    <numFmt numFmtId="168" formatCode="_*\ \(#,##0.00\);_(* #,##0.00_);_(* &quot;-&quot;??_);_(@_)"/>
    <numFmt numFmtId="169" formatCode="_(* #,##0_);_*\ \(#,##0\);_(* &quot;-&quot;??_);_(@_)"/>
    <numFmt numFmtId="170" formatCode="_*\ \(#,##0\);_(* #,##0_);_(* &quot;-&quot;??_);_(@_)"/>
    <numFmt numFmtId="171" formatCode="_(* \€#,##0.00_);_*\ \(\€#,##0.00\);_(* &quot;€0.00&quot;??_);_(@_)"/>
    <numFmt numFmtId="172" formatCode="_(* \€#,##0_);_*\ \(\€#,##0\);_(* &quot;€0&quot;??_);_(@_)"/>
    <numFmt numFmtId="173" formatCode="#,##0%;\(#,##0\)%;0%"/>
    <numFmt numFmtId="174" formatCode="#,##0.0%;\(#,##0.0\)%;0.0%"/>
    <numFmt numFmtId="175" formatCode="_(&quot;$&quot;* #,##0_);_(&quot;$&quot;* \(#,##0\);_(&quot;$&quot;* &quot;-&quot;??_);_(@_)"/>
    <numFmt numFmtId="176" formatCode="0.0"/>
    <numFmt numFmtId="177" formatCode="#;\(#\);;@"/>
    <numFmt numFmtId="178" formatCode="#,##0.0%;\(#,##0.0\)%;_(* &quot;-&quot;??_)"/>
  </numFmts>
  <fonts count="60" x14ac:knownFonts="1">
    <font>
      <sz val="11"/>
      <color theme="1"/>
      <name val="Calibri"/>
      <family val="2"/>
      <scheme val="minor"/>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0"/>
      <name val="Calibri"/>
      <family val="2"/>
      <scheme val="minor"/>
    </font>
    <font>
      <sz val="14"/>
      <name val="Calibri"/>
      <family val="2"/>
      <scheme val="minor"/>
    </font>
    <font>
      <b/>
      <sz val="11"/>
      <name val="Calibri"/>
      <family val="2"/>
      <scheme val="minor"/>
    </font>
    <font>
      <sz val="11"/>
      <name val="Calibri"/>
      <family val="2"/>
      <scheme val="minor"/>
    </font>
    <font>
      <u/>
      <sz val="11"/>
      <color rgb="FF0000FF"/>
      <name val="Calibri"/>
      <family val="2"/>
      <scheme val="minor"/>
    </font>
    <font>
      <b/>
      <i/>
      <sz val="11"/>
      <color rgb="FFFF0000"/>
      <name val="Calibri"/>
      <family val="2"/>
      <scheme val="minor"/>
    </font>
    <font>
      <sz val="11"/>
      <color theme="1"/>
      <name val="Courier New"/>
      <family val="3"/>
    </font>
    <font>
      <sz val="14"/>
      <color theme="1"/>
      <name val="Segoe Script"/>
      <family val="4"/>
    </font>
    <font>
      <sz val="14"/>
      <color theme="0"/>
      <name val="Calibri"/>
      <family val="2"/>
      <scheme val="minor"/>
    </font>
    <font>
      <sz val="8"/>
      <name val="Calibri"/>
      <family val="2"/>
      <scheme val="minor"/>
    </font>
    <font>
      <b/>
      <sz val="9"/>
      <color theme="1"/>
      <name val="Calibri"/>
      <family val="2"/>
      <scheme val="minor"/>
    </font>
    <font>
      <sz val="20"/>
      <color theme="0"/>
      <name val="Calibri"/>
      <family val="2"/>
      <scheme val="minor"/>
    </font>
    <font>
      <b/>
      <i/>
      <sz val="20"/>
      <color rgb="FFFFFF00"/>
      <name val="Calibri"/>
      <family val="2"/>
      <scheme val="minor"/>
    </font>
    <font>
      <sz val="9"/>
      <color indexed="81"/>
      <name val="Tahoma"/>
      <family val="2"/>
    </font>
    <font>
      <b/>
      <i/>
      <sz val="9"/>
      <color indexed="81"/>
      <name val="Tahoma"/>
      <family val="2"/>
    </font>
    <font>
      <sz val="11"/>
      <color rgb="FFC00000"/>
      <name val="Calibri"/>
      <family val="2"/>
      <scheme val="minor"/>
    </font>
    <font>
      <u/>
      <sz val="11"/>
      <color rgb="FF0066FF"/>
      <name val="Calibri"/>
      <family val="2"/>
      <scheme val="minor"/>
    </font>
    <font>
      <sz val="20"/>
      <color theme="0"/>
      <name val="Aptos"/>
    </font>
    <font>
      <sz val="11"/>
      <color theme="1"/>
      <name val="Aptos"/>
    </font>
    <font>
      <b/>
      <sz val="11"/>
      <color theme="1"/>
      <name val="Aptos"/>
    </font>
    <font>
      <b/>
      <sz val="11"/>
      <color theme="0"/>
      <name val="Aptos"/>
    </font>
    <font>
      <u/>
      <sz val="11"/>
      <color rgb="FF0000FF"/>
      <name val="Aptos"/>
    </font>
    <font>
      <sz val="11"/>
      <name val="Aptos"/>
    </font>
    <font>
      <u/>
      <sz val="11"/>
      <color theme="1"/>
      <name val="Aptos"/>
    </font>
    <font>
      <sz val="8"/>
      <color theme="1"/>
      <name val="Aptos"/>
    </font>
    <font>
      <b/>
      <i/>
      <sz val="20"/>
      <color theme="0"/>
      <name val="Aptos"/>
    </font>
    <font>
      <sz val="11"/>
      <color theme="0"/>
      <name val="Aptos"/>
    </font>
    <font>
      <sz val="14"/>
      <color theme="0"/>
      <name val="Aptos"/>
    </font>
    <font>
      <sz val="12"/>
      <color theme="1"/>
      <name val="Aptos"/>
    </font>
    <font>
      <b/>
      <i/>
      <sz val="11"/>
      <color theme="1"/>
      <name val="Aptos"/>
    </font>
    <font>
      <b/>
      <sz val="10"/>
      <color theme="1"/>
      <name val="Aptos"/>
    </font>
    <font>
      <sz val="9"/>
      <color theme="1"/>
      <name val="Aptos"/>
    </font>
    <font>
      <i/>
      <sz val="11"/>
      <color theme="1"/>
      <name val="Aptos"/>
    </font>
    <font>
      <i/>
      <sz val="10"/>
      <color theme="0"/>
      <name val="Aptos"/>
    </font>
    <font>
      <sz val="11"/>
      <color theme="0"/>
      <name val="Aptos"/>
      <family val="2"/>
    </font>
    <font>
      <sz val="11"/>
      <color theme="1"/>
      <name val="Aptos"/>
      <family val="2"/>
    </font>
    <font>
      <sz val="6"/>
      <color theme="1"/>
      <name val="Aptos"/>
      <family val="2"/>
    </font>
    <font>
      <sz val="20"/>
      <color theme="0"/>
      <name val="Aptos"/>
      <family val="2"/>
    </font>
    <font>
      <b/>
      <i/>
      <sz val="20"/>
      <color theme="0"/>
      <name val="Aptos"/>
      <family val="2"/>
    </font>
    <font>
      <sz val="14"/>
      <color theme="0"/>
      <name val="Aptos"/>
      <family val="2"/>
    </font>
    <font>
      <sz val="10"/>
      <color theme="0"/>
      <name val="Aptos"/>
      <family val="2"/>
    </font>
    <font>
      <sz val="9"/>
      <color theme="1"/>
      <name val="Aptos"/>
      <family val="2"/>
    </font>
    <font>
      <b/>
      <sz val="9"/>
      <color theme="1"/>
      <name val="Aptos"/>
      <family val="2"/>
    </font>
    <font>
      <b/>
      <sz val="10"/>
      <color theme="0"/>
      <name val="Aptos"/>
      <family val="2"/>
    </font>
    <font>
      <b/>
      <sz val="11"/>
      <color theme="0"/>
      <name val="Aptos"/>
      <family val="2"/>
    </font>
    <font>
      <sz val="8"/>
      <color theme="1"/>
      <name val="Aptos"/>
      <family val="2"/>
    </font>
    <font>
      <b/>
      <sz val="11"/>
      <color theme="1"/>
      <name val="Aptos"/>
      <family val="2"/>
    </font>
    <font>
      <b/>
      <sz val="10"/>
      <color theme="1"/>
      <name val="Aptos"/>
      <family val="2"/>
    </font>
    <font>
      <i/>
      <sz val="11"/>
      <color theme="0"/>
      <name val="Aptos"/>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9"/>
      </patternFill>
    </fill>
    <fill>
      <patternFill patternType="solid">
        <fgColor theme="9" tint="0.39997558519241921"/>
        <bgColor indexed="65"/>
      </patternFill>
    </fill>
    <fill>
      <patternFill patternType="solid">
        <fgColor rgb="FFC00000"/>
        <bgColor indexed="64"/>
      </patternFill>
    </fill>
    <fill>
      <patternFill patternType="solid">
        <fgColor rgb="FFFF5B5B"/>
        <bgColor indexed="64"/>
      </patternFill>
    </fill>
    <fill>
      <patternFill patternType="solid">
        <fgColor rgb="FF008080"/>
        <bgColor indexed="64"/>
      </patternFill>
    </fill>
    <fill>
      <patternFill patternType="solid">
        <fgColor rgb="FF002060"/>
        <bgColor indexed="64"/>
      </patternFill>
    </fill>
    <fill>
      <patternFill patternType="solid">
        <fgColor rgb="FF663300"/>
        <bgColor indexed="64"/>
      </patternFill>
    </fill>
    <fill>
      <patternFill patternType="solid">
        <fgColor theme="8" tint="-0.24994659260841701"/>
        <bgColor indexed="64"/>
      </patternFill>
    </fill>
    <fill>
      <patternFill patternType="solid">
        <fgColor rgb="FF00D661"/>
        <bgColor indexed="64"/>
      </patternFill>
    </fill>
    <fill>
      <patternFill patternType="solid">
        <fgColor rgb="FFB85C00"/>
        <bgColor indexed="64"/>
      </patternFill>
    </fill>
    <fill>
      <patternFill patternType="solid">
        <fgColor theme="1"/>
        <bgColor indexed="64"/>
      </patternFill>
    </fill>
    <fill>
      <patternFill patternType="solid">
        <fgColor theme="1" tint="0.499984740745262"/>
        <bgColor indexed="64"/>
      </patternFill>
    </fill>
    <fill>
      <patternFill patternType="solid">
        <fgColor rgb="FFFF3399"/>
        <bgColor indexed="64"/>
      </patternFill>
    </fill>
    <fill>
      <patternFill patternType="solid">
        <fgColor rgb="FFFF99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rgb="FF0000FF"/>
        <bgColor indexed="64"/>
      </patternFill>
    </fill>
    <fill>
      <patternFill patternType="solid">
        <fgColor rgb="FFFF3737"/>
        <bgColor indexed="64"/>
      </patternFill>
    </fill>
    <fill>
      <patternFill patternType="solid">
        <fgColor rgb="FF009999"/>
        <bgColor indexed="64"/>
      </patternFill>
    </fill>
    <fill>
      <patternFill patternType="solid">
        <fgColor rgb="FF006666"/>
        <bgColor indexed="64"/>
      </patternFill>
    </fill>
    <fill>
      <patternFill patternType="solid">
        <fgColor rgb="FF964B00"/>
        <bgColor indexed="64"/>
      </patternFill>
    </fill>
    <fill>
      <patternFill patternType="solid">
        <fgColor theme="1" tint="0.24994659260841701"/>
        <bgColor indexed="64"/>
      </patternFill>
    </fill>
    <fill>
      <patternFill patternType="solid">
        <fgColor rgb="FFD60093"/>
        <bgColor indexed="64"/>
      </patternFill>
    </fill>
    <fill>
      <patternFill patternType="solid">
        <fgColor rgb="FFFF99CC"/>
        <bgColor indexed="64"/>
      </patternFill>
    </fill>
    <fill>
      <patternFill patternType="solid">
        <fgColor theme="4" tint="-0.499984740745262"/>
        <bgColor indexed="64"/>
      </patternFill>
    </fill>
    <fill>
      <patternFill patternType="solid">
        <fgColor theme="4"/>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patternFill>
    </fill>
    <fill>
      <patternFill patternType="solid">
        <fgColor theme="0" tint="-4.9989318521683403E-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52B1E"/>
        <bgColor indexed="64"/>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medium">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rgb="FF7F7F7F"/>
      </left>
      <right style="thin">
        <color rgb="FF7F7F7F"/>
      </right>
      <top/>
      <bottom/>
      <diagonal/>
    </border>
    <border>
      <left style="thin">
        <color indexed="64"/>
      </left>
      <right/>
      <top style="thin">
        <color indexed="64"/>
      </top>
      <bottom style="medium">
        <color indexed="64"/>
      </bottom>
      <diagonal/>
    </border>
    <border>
      <left/>
      <right style="thin">
        <color auto="1"/>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s>
  <cellStyleXfs count="67">
    <xf numFmtId="0" fontId="0" fillId="0" borderId="0">
      <alignment vertical="top"/>
    </xf>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applyNumberFormat="0" applyFill="0" applyBorder="0" applyProtection="0">
      <alignment vertical="center"/>
    </xf>
    <xf numFmtId="0" fontId="11" fillId="0" borderId="0" applyNumberFormat="0" applyFill="0" applyProtection="0">
      <alignment vertical="center"/>
    </xf>
    <xf numFmtId="0" fontId="12" fillId="0" borderId="0" applyNumberFormat="0" applyFill="0" applyProtection="0">
      <alignment vertical="center"/>
    </xf>
    <xf numFmtId="0" fontId="13" fillId="0" borderId="0" applyNumberFormat="0" applyFill="0" applyProtection="0">
      <alignment vertical="center"/>
    </xf>
    <xf numFmtId="0" fontId="7" fillId="23" borderId="4" applyNumberFormat="0" applyProtection="0">
      <alignment vertical="center"/>
    </xf>
    <xf numFmtId="0" fontId="4" fillId="2" borderId="0" applyNumberFormat="0" applyBorder="0" applyProtection="0">
      <alignment vertical="top"/>
    </xf>
    <xf numFmtId="0" fontId="5" fillId="3" borderId="0" applyNumberFormat="0" applyBorder="0" applyProtection="0">
      <alignment vertical="top"/>
    </xf>
    <xf numFmtId="0" fontId="6" fillId="4" borderId="0" applyNumberFormat="0" applyBorder="0" applyProtection="0">
      <alignment vertical="top"/>
    </xf>
    <xf numFmtId="0" fontId="14" fillId="28" borderId="6" applyNumberFormat="0">
      <alignment vertical="top" shrinkToFit="1"/>
      <protection locked="0"/>
    </xf>
    <xf numFmtId="0" fontId="14" fillId="29" borderId="2" applyNumberFormat="0" applyProtection="0">
      <alignment vertical="top"/>
    </xf>
    <xf numFmtId="0" fontId="3" fillId="5" borderId="1" applyNumberFormat="0" applyProtection="0">
      <alignment vertical="top"/>
    </xf>
    <xf numFmtId="0" fontId="15" fillId="0" borderId="0" applyNumberFormat="0" applyFill="0" applyProtection="0">
      <alignment vertical="top"/>
    </xf>
    <xf numFmtId="0" fontId="14" fillId="27" borderId="6" applyNumberFormat="0" applyProtection="0">
      <alignment vertical="top"/>
    </xf>
    <xf numFmtId="0" fontId="16" fillId="0" borderId="0" applyNumberFormat="0" applyFill="0" applyBorder="0" applyProtection="0">
      <alignment vertical="top"/>
    </xf>
    <xf numFmtId="0" fontId="1" fillId="6" borderId="3" applyNumberFormat="0" applyFont="0">
      <alignment vertical="top" wrapText="1"/>
      <protection locked="0"/>
    </xf>
    <xf numFmtId="0" fontId="8" fillId="0" borderId="0" applyNumberFormat="0" applyFill="0" applyBorder="0" applyProtection="0">
      <alignment vertical="top"/>
    </xf>
    <xf numFmtId="0" fontId="9" fillId="0" borderId="5" applyNumberFormat="0" applyFill="0" applyProtection="0">
      <alignment vertical="center"/>
    </xf>
    <xf numFmtId="0" fontId="10" fillId="38" borderId="0" applyNumberFormat="0" applyBorder="0" applyProtection="0">
      <alignment vertical="center"/>
    </xf>
    <xf numFmtId="0" fontId="1" fillId="41" borderId="0" applyNumberFormat="0" applyBorder="0" applyProtection="0">
      <alignment vertical="center"/>
    </xf>
    <xf numFmtId="0" fontId="14" fillId="40" borderId="0" applyNumberFormat="0" applyBorder="0" applyProtection="0">
      <alignment vertical="center"/>
    </xf>
    <xf numFmtId="0" fontId="10" fillId="39" borderId="0" applyNumberFormat="0" applyBorder="0" applyProtection="0">
      <alignment vertical="center"/>
    </xf>
    <xf numFmtId="0" fontId="10" fillId="7" borderId="0" applyNumberFormat="0" applyBorder="0" applyProtection="0">
      <alignment vertical="center"/>
    </xf>
    <xf numFmtId="0" fontId="1" fillId="16" borderId="0" applyNumberFormat="0" applyBorder="0" applyProtection="0">
      <alignment vertical="center"/>
    </xf>
    <xf numFmtId="0" fontId="10" fillId="15" borderId="0" applyNumberFormat="0" applyBorder="0" applyProtection="0">
      <alignment vertical="center"/>
    </xf>
    <xf numFmtId="0" fontId="1" fillId="8" borderId="0" applyNumberFormat="0" applyBorder="0" applyProtection="0">
      <alignment vertical="center"/>
    </xf>
    <xf numFmtId="0" fontId="10" fillId="9" borderId="0" applyNumberFormat="0" applyBorder="0" applyProtection="0">
      <alignment vertical="center"/>
    </xf>
    <xf numFmtId="0" fontId="10" fillId="32" borderId="0" applyNumberFormat="0" applyBorder="0" applyProtection="0">
      <alignment vertical="center"/>
    </xf>
    <xf numFmtId="0" fontId="10" fillId="17" borderId="0" applyNumberFormat="0" applyBorder="0" applyProtection="0">
      <alignment vertical="center"/>
    </xf>
    <xf numFmtId="0" fontId="1" fillId="10" borderId="0" applyNumberFormat="0" applyBorder="0" applyProtection="0">
      <alignment vertical="center"/>
    </xf>
    <xf numFmtId="0" fontId="10" fillId="11" borderId="0" applyNumberFormat="0" applyBorder="0" applyProtection="0">
      <alignment vertical="center"/>
    </xf>
    <xf numFmtId="0" fontId="1" fillId="22" borderId="0" applyNumberFormat="0" applyBorder="0" applyProtection="0">
      <alignment vertical="center"/>
    </xf>
    <xf numFmtId="0" fontId="10" fillId="19" borderId="0" applyNumberFormat="0" applyBorder="0" applyProtection="0">
      <alignment vertical="center"/>
    </xf>
    <xf numFmtId="0" fontId="1" fillId="12" borderId="0" applyNumberFormat="0" applyBorder="0" applyProtection="0">
      <alignment vertical="center"/>
    </xf>
    <xf numFmtId="0" fontId="10" fillId="20" borderId="0" applyNumberFormat="0" applyBorder="0" applyProtection="0">
      <alignment vertical="center"/>
    </xf>
    <xf numFmtId="0" fontId="1" fillId="24" borderId="0" applyNumberFormat="0" applyBorder="0" applyProtection="0">
      <alignment vertical="center"/>
    </xf>
    <xf numFmtId="0" fontId="10" fillId="23" borderId="0" applyNumberFormat="0" applyBorder="0" applyProtection="0">
      <alignment vertical="center"/>
    </xf>
    <xf numFmtId="0" fontId="1" fillId="21" borderId="0" applyNumberFormat="0" applyBorder="0" applyProtection="0">
      <alignment vertical="center"/>
    </xf>
    <xf numFmtId="0" fontId="10" fillId="13" borderId="0" applyNumberFormat="0" applyBorder="0" applyProtection="0">
      <alignment vertical="center"/>
    </xf>
    <xf numFmtId="0" fontId="1" fillId="26" borderId="0" applyNumberFormat="0" applyBorder="0" applyProtection="0">
      <alignment vertical="center"/>
    </xf>
    <xf numFmtId="0" fontId="10" fillId="25" borderId="0" applyNumberFormat="0" applyBorder="0" applyProtection="0">
      <alignment vertical="center"/>
    </xf>
    <xf numFmtId="0" fontId="1" fillId="14" borderId="0" applyNumberFormat="0" applyBorder="0" applyProtection="0">
      <alignment vertical="center"/>
    </xf>
    <xf numFmtId="167" fontId="1" fillId="0" borderId="0" applyFont="0" applyFill="0" applyBorder="0" applyAlignment="0" applyProtection="0"/>
    <xf numFmtId="0" fontId="10" fillId="18" borderId="0" applyBorder="0" applyProtection="0">
      <alignment vertical="center"/>
    </xf>
    <xf numFmtId="0" fontId="10" fillId="15" borderId="0" applyBorder="0" applyProtection="0">
      <alignment vertical="center"/>
    </xf>
    <xf numFmtId="0" fontId="10" fillId="33" borderId="0" applyBorder="0" applyProtection="0">
      <alignment vertical="center"/>
    </xf>
    <xf numFmtId="0" fontId="10" fillId="19" borderId="0" applyBorder="0" applyProtection="0">
      <alignment vertical="center"/>
    </xf>
    <xf numFmtId="0" fontId="10" fillId="23" borderId="0" applyBorder="0" applyProtection="0">
      <alignment vertical="center"/>
    </xf>
    <xf numFmtId="0" fontId="10" fillId="36" borderId="0" applyBorder="0" applyProtection="0">
      <alignment vertical="center"/>
    </xf>
    <xf numFmtId="0" fontId="10" fillId="30" borderId="0" applyBorder="0" applyProtection="0">
      <alignment vertical="center"/>
    </xf>
    <xf numFmtId="0" fontId="10" fillId="31" borderId="0" applyBorder="0" applyProtection="0">
      <alignment vertical="center"/>
    </xf>
    <xf numFmtId="0" fontId="10" fillId="32" borderId="0" applyBorder="0" applyProtection="0">
      <alignment vertical="center"/>
    </xf>
    <xf numFmtId="0" fontId="10" fillId="34" borderId="0" applyBorder="0" applyProtection="0">
      <alignment vertical="center"/>
    </xf>
    <xf numFmtId="0" fontId="10" fillId="35" borderId="0" applyBorder="0" applyProtection="0">
      <alignment vertical="center"/>
    </xf>
    <xf numFmtId="0" fontId="14" fillId="37" borderId="0" applyBorder="0" applyProtection="0">
      <alignment vertical="center"/>
    </xf>
    <xf numFmtId="0" fontId="10" fillId="25" borderId="0" applyBorder="0" applyProtection="0">
      <alignment vertical="center"/>
    </xf>
    <xf numFmtId="0" fontId="17" fillId="0" borderId="0" applyNumberFormat="0" applyFill="0" applyBorder="0" applyAlignment="0" applyProtection="0">
      <alignment horizontal="left" vertical="top"/>
    </xf>
    <xf numFmtId="0" fontId="18" fillId="0" borderId="4" applyNumberFormat="0" applyFill="0" applyAlignment="0" applyProtection="0">
      <alignment vertical="top"/>
    </xf>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0" fillId="42" borderId="0" applyNumberFormat="0" applyBorder="0" applyProtection="0">
      <alignment vertical="center"/>
    </xf>
    <xf numFmtId="171" fontId="14" fillId="28" borderId="6" applyFont="0" applyFill="0" applyBorder="0" applyAlignment="0" applyProtection="0">
      <alignment vertical="top" shrinkToFit="1"/>
      <protection locked="0"/>
    </xf>
    <xf numFmtId="172" fontId="14" fillId="28" borderId="6" applyFont="0" applyFill="0" applyBorder="0" applyAlignment="0" applyProtection="0">
      <alignment vertical="top" shrinkToFit="1"/>
      <protection locked="0"/>
    </xf>
  </cellStyleXfs>
  <cellXfs count="258">
    <xf numFmtId="0" fontId="0" fillId="0" borderId="0" xfId="0">
      <alignment vertical="top"/>
    </xf>
    <xf numFmtId="0" fontId="0" fillId="0" borderId="0" xfId="0" applyAlignment="1">
      <alignment vertical="center"/>
    </xf>
    <xf numFmtId="0" fontId="3" fillId="5" borderId="1" xfId="14">
      <alignment vertical="top"/>
    </xf>
    <xf numFmtId="0" fontId="8" fillId="0" borderId="0" xfId="19">
      <alignment vertical="top"/>
    </xf>
    <xf numFmtId="0" fontId="22" fillId="23" borderId="0" xfId="5" applyFont="1" applyFill="1" applyAlignment="1">
      <alignment horizontal="centerContinuous" vertical="center"/>
    </xf>
    <xf numFmtId="0" fontId="10" fillId="23" borderId="0" xfId="0" applyFont="1" applyFill="1" applyAlignment="1">
      <alignment horizontal="centerContinuous" vertical="center"/>
    </xf>
    <xf numFmtId="0" fontId="22" fillId="23" borderId="0" xfId="5" applyFont="1" applyFill="1" applyAlignment="1" applyProtection="1">
      <alignment horizontal="centerContinuous" vertical="center"/>
    </xf>
    <xf numFmtId="0" fontId="3" fillId="5" borderId="1" xfId="14" applyAlignment="1">
      <alignment horizontal="left" vertical="top"/>
    </xf>
    <xf numFmtId="166" fontId="3" fillId="5" borderId="24" xfId="14" applyNumberFormat="1" applyBorder="1" applyAlignment="1">
      <alignment horizontal="center" vertical="top"/>
    </xf>
    <xf numFmtId="166" fontId="3" fillId="5" borderId="18" xfId="14" applyNumberFormat="1" applyBorder="1" applyAlignment="1">
      <alignment horizontal="center" vertical="top"/>
    </xf>
    <xf numFmtId="166" fontId="3" fillId="5" borderId="25" xfId="14" applyNumberFormat="1" applyBorder="1" applyAlignment="1">
      <alignment horizontal="center" vertical="top"/>
    </xf>
    <xf numFmtId="0" fontId="2" fillId="0" borderId="0" xfId="4">
      <alignment vertical="center"/>
    </xf>
    <xf numFmtId="0" fontId="3" fillId="27" borderId="1" xfId="14" applyFill="1">
      <alignment vertical="top"/>
    </xf>
    <xf numFmtId="0" fontId="19" fillId="48" borderId="7" xfId="0" applyFont="1" applyFill="1" applyBorder="1" applyAlignment="1">
      <alignment horizontal="centerContinuous" vertical="center"/>
    </xf>
    <xf numFmtId="0" fontId="10" fillId="48" borderId="8" xfId="0" applyFont="1" applyFill="1" applyBorder="1" applyAlignment="1">
      <alignment horizontal="centerContinuous" vertical="center"/>
    </xf>
    <xf numFmtId="0" fontId="10" fillId="48" borderId="9" xfId="0" applyFont="1" applyFill="1" applyBorder="1" applyAlignment="1">
      <alignment horizontal="centerContinuous" vertical="center"/>
    </xf>
    <xf numFmtId="0" fontId="0" fillId="49" borderId="10" xfId="0" applyFill="1" applyBorder="1" applyAlignment="1">
      <alignment vertical="center"/>
    </xf>
    <xf numFmtId="0" fontId="0" fillId="49" borderId="0" xfId="0" applyFill="1" applyAlignment="1">
      <alignment vertical="center"/>
    </xf>
    <xf numFmtId="0" fontId="0" fillId="49" borderId="11" xfId="0" applyFill="1" applyBorder="1" applyAlignment="1">
      <alignment vertical="center"/>
    </xf>
    <xf numFmtId="0" fontId="0" fillId="49" borderId="12" xfId="0" applyFill="1" applyBorder="1" applyAlignment="1">
      <alignment vertical="center"/>
    </xf>
    <xf numFmtId="0" fontId="0" fillId="49" borderId="4" xfId="0" applyFill="1" applyBorder="1" applyAlignment="1">
      <alignment vertical="center"/>
    </xf>
    <xf numFmtId="0" fontId="0" fillId="49" borderId="13" xfId="0" applyFill="1" applyBorder="1" applyAlignment="1">
      <alignment vertical="center"/>
    </xf>
    <xf numFmtId="165" fontId="0" fillId="49" borderId="0" xfId="1" applyFont="1" applyFill="1" applyAlignment="1">
      <alignment vertical="center"/>
    </xf>
    <xf numFmtId="0" fontId="21" fillId="49" borderId="4" xfId="0" applyFont="1" applyFill="1" applyBorder="1" applyAlignment="1">
      <alignment horizontal="right" vertical="center"/>
    </xf>
    <xf numFmtId="0" fontId="0" fillId="49" borderId="0" xfId="0" applyFill="1" applyAlignment="1">
      <alignment horizontal="right" vertical="center" indent="1"/>
    </xf>
    <xf numFmtId="0" fontId="21" fillId="49" borderId="4" xfId="0" applyFont="1" applyFill="1" applyBorder="1" applyAlignment="1">
      <alignment horizontal="right" vertical="center" indent="1"/>
    </xf>
    <xf numFmtId="43" fontId="0" fillId="49" borderId="0" xfId="0" applyNumberFormat="1" applyFill="1" applyAlignment="1">
      <alignment vertical="center"/>
    </xf>
    <xf numFmtId="0" fontId="0" fillId="50" borderId="10" xfId="0" applyFill="1" applyBorder="1" applyAlignment="1">
      <alignment horizontal="centerContinuous" vertical="center"/>
    </xf>
    <xf numFmtId="0" fontId="0" fillId="50" borderId="0" xfId="0" applyFill="1" applyAlignment="1">
      <alignment horizontal="centerContinuous" vertical="center"/>
    </xf>
    <xf numFmtId="164" fontId="0" fillId="50" borderId="0" xfId="2" applyFont="1" applyFill="1" applyBorder="1" applyAlignment="1">
      <alignment horizontal="centerContinuous" vertical="center"/>
    </xf>
    <xf numFmtId="0" fontId="0" fillId="50" borderId="11" xfId="0" applyFill="1" applyBorder="1" applyAlignment="1">
      <alignment horizontal="centerContinuous" vertical="center"/>
    </xf>
    <xf numFmtId="177" fontId="0" fillId="49" borderId="0" xfId="0" applyNumberFormat="1" applyFill="1" applyAlignment="1">
      <alignment horizontal="right" vertical="center" indent="1" shrinkToFit="1"/>
    </xf>
    <xf numFmtId="0" fontId="27" fillId="0" borderId="0" xfId="0" applyFont="1" applyAlignment="1">
      <alignment vertical="center"/>
    </xf>
    <xf numFmtId="0" fontId="26" fillId="0" borderId="0" xfId="0" applyFont="1" applyAlignment="1">
      <alignment vertical="center"/>
    </xf>
    <xf numFmtId="0" fontId="29" fillId="0" borderId="0" xfId="0" applyFont="1">
      <alignment vertical="top"/>
    </xf>
    <xf numFmtId="0" fontId="29" fillId="0" borderId="0" xfId="0" applyFont="1" applyAlignment="1">
      <alignment vertical="top" wrapText="1"/>
    </xf>
    <xf numFmtId="0" fontId="30" fillId="0" borderId="0" xfId="0" applyFont="1" applyAlignment="1">
      <alignment vertical="top" wrapText="1"/>
    </xf>
    <xf numFmtId="0" fontId="35" fillId="0" borderId="0" xfId="0" applyFont="1" applyAlignment="1">
      <alignment vertical="top" wrapText="1"/>
    </xf>
    <xf numFmtId="0" fontId="29" fillId="51" borderId="0" xfId="0" applyFont="1" applyFill="1" applyAlignment="1">
      <alignment vertical="top" wrapText="1"/>
    </xf>
    <xf numFmtId="0" fontId="28" fillId="51" borderId="0" xfId="5" applyFont="1" applyFill="1" applyAlignment="1" applyProtection="1">
      <alignment horizontal="centerContinuous" vertical="center"/>
    </xf>
    <xf numFmtId="0" fontId="29" fillId="51" borderId="0" xfId="0" applyFont="1" applyFill="1" applyAlignment="1">
      <alignment horizontal="center" vertical="top" wrapText="1"/>
    </xf>
    <xf numFmtId="0" fontId="30" fillId="43" borderId="0" xfId="0" applyFont="1" applyFill="1" applyAlignment="1">
      <alignment vertical="top" wrapText="1"/>
    </xf>
    <xf numFmtId="0" fontId="29" fillId="43" borderId="0" xfId="0" applyFont="1" applyFill="1" applyAlignment="1">
      <alignment vertical="top" wrapText="1"/>
    </xf>
    <xf numFmtId="0" fontId="29" fillId="0" borderId="0" xfId="0" applyFont="1" applyAlignment="1">
      <alignment vertical="center"/>
    </xf>
    <xf numFmtId="0" fontId="28" fillId="51" borderId="0" xfId="5" applyFont="1" applyFill="1" applyAlignment="1">
      <alignment horizontal="centerContinuous" vertical="center"/>
    </xf>
    <xf numFmtId="0" fontId="37" fillId="51" borderId="0" xfId="0" applyFont="1" applyFill="1" applyAlignment="1">
      <alignment horizontal="centerContinuous" vertical="center"/>
    </xf>
    <xf numFmtId="0" fontId="31" fillId="24" borderId="0" xfId="0" applyFont="1" applyFill="1" applyAlignment="1">
      <alignment vertical="top" wrapText="1"/>
    </xf>
    <xf numFmtId="0" fontId="29" fillId="47" borderId="0" xfId="0" applyFont="1" applyFill="1" applyAlignment="1">
      <alignment vertical="center"/>
    </xf>
    <xf numFmtId="0" fontId="29" fillId="43" borderId="10" xfId="0" applyFont="1" applyFill="1" applyBorder="1" applyAlignment="1">
      <alignment vertical="center"/>
    </xf>
    <xf numFmtId="0" fontId="29" fillId="43" borderId="0" xfId="0" applyFont="1" applyFill="1" applyAlignment="1">
      <alignment vertical="center"/>
    </xf>
    <xf numFmtId="0" fontId="29" fillId="43" borderId="11" xfId="0" applyFont="1" applyFill="1" applyBorder="1" applyAlignment="1">
      <alignment vertical="center"/>
    </xf>
    <xf numFmtId="0" fontId="29" fillId="43" borderId="0" xfId="0" applyFont="1" applyFill="1" applyAlignment="1">
      <alignment horizontal="right" vertical="center" indent="1"/>
    </xf>
    <xf numFmtId="0" fontId="39" fillId="43" borderId="0" xfId="0" applyFont="1" applyFill="1" applyAlignment="1">
      <alignment vertical="center"/>
    </xf>
    <xf numFmtId="0" fontId="29" fillId="43" borderId="0" xfId="0" applyFont="1" applyFill="1" applyAlignment="1">
      <alignment horizontal="right" vertical="center"/>
    </xf>
    <xf numFmtId="0" fontId="29" fillId="43" borderId="12" xfId="0" applyFont="1" applyFill="1" applyBorder="1" applyAlignment="1">
      <alignment vertical="center"/>
    </xf>
    <xf numFmtId="0" fontId="29" fillId="43" borderId="4" xfId="0" applyFont="1" applyFill="1" applyBorder="1" applyAlignment="1">
      <alignment vertical="center"/>
    </xf>
    <xf numFmtId="0" fontId="29" fillId="43" borderId="13" xfId="0" applyFont="1" applyFill="1" applyBorder="1" applyAlignment="1">
      <alignment vertical="center"/>
    </xf>
    <xf numFmtId="0" fontId="29" fillId="52" borderId="6" xfId="0" applyFont="1" applyFill="1" applyBorder="1" applyAlignment="1" applyProtection="1">
      <alignment horizontal="center" vertical="center"/>
      <protection locked="0"/>
    </xf>
    <xf numFmtId="0" fontId="41" fillId="43" borderId="0" xfId="0" applyFont="1" applyFill="1" applyAlignment="1">
      <alignment vertical="center"/>
    </xf>
    <xf numFmtId="0" fontId="41" fillId="43" borderId="0" xfId="0" applyFont="1" applyFill="1" applyAlignment="1">
      <alignment horizontal="center" vertical="center" wrapText="1"/>
    </xf>
    <xf numFmtId="0" fontId="29" fillId="52" borderId="6" xfId="0" applyFont="1" applyFill="1" applyBorder="1" applyAlignment="1" applyProtection="1">
      <alignment vertical="center" shrinkToFit="1"/>
      <protection locked="0"/>
    </xf>
    <xf numFmtId="0" fontId="41" fillId="43" borderId="0" xfId="0" applyFont="1" applyFill="1" applyAlignment="1">
      <alignment horizontal="center" vertical="center"/>
    </xf>
    <xf numFmtId="0" fontId="33" fillId="43" borderId="0" xfId="0" applyFont="1" applyFill="1" applyAlignment="1">
      <alignment vertical="center"/>
    </xf>
    <xf numFmtId="0" fontId="29" fillId="43" borderId="0" xfId="0" applyFont="1" applyFill="1" applyAlignment="1">
      <alignment horizontal="center" vertical="center"/>
    </xf>
    <xf numFmtId="0" fontId="29" fillId="52" borderId="6" xfId="0" applyFont="1" applyFill="1" applyBorder="1" applyAlignment="1" applyProtection="1">
      <alignment vertical="center"/>
      <protection locked="0"/>
    </xf>
    <xf numFmtId="166" fontId="29" fillId="52" borderId="6" xfId="3" applyFont="1" applyFill="1" applyBorder="1" applyAlignment="1" applyProtection="1">
      <alignment horizontal="center" vertical="center"/>
      <protection locked="0"/>
    </xf>
    <xf numFmtId="0" fontId="32" fillId="43" borderId="0" xfId="15" applyFont="1" applyFill="1">
      <alignment vertical="top"/>
    </xf>
    <xf numFmtId="0" fontId="38" fillId="44" borderId="7" xfId="0" applyFont="1" applyFill="1" applyBorder="1" applyAlignment="1">
      <alignment horizontal="centerContinuous" vertical="center"/>
    </xf>
    <xf numFmtId="0" fontId="37" fillId="44" borderId="8" xfId="0" applyFont="1" applyFill="1" applyBorder="1" applyAlignment="1">
      <alignment horizontal="centerContinuous" vertical="center"/>
    </xf>
    <xf numFmtId="0" fontId="37" fillId="44" borderId="9" xfId="0" applyFont="1" applyFill="1" applyBorder="1" applyAlignment="1">
      <alignment horizontal="centerContinuous" vertical="center"/>
    </xf>
    <xf numFmtId="0" fontId="29" fillId="45" borderId="10" xfId="0" applyFont="1" applyFill="1" applyBorder="1" applyAlignment="1">
      <alignment vertical="center"/>
    </xf>
    <xf numFmtId="0" fontId="29" fillId="45" borderId="0" xfId="0" applyFont="1" applyFill="1" applyAlignment="1">
      <alignment vertical="center"/>
    </xf>
    <xf numFmtId="0" fontId="41" fillId="45" borderId="0" xfId="0" applyFont="1" applyFill="1" applyAlignment="1">
      <alignment horizontal="center" wrapText="1" shrinkToFit="1"/>
    </xf>
    <xf numFmtId="0" fontId="29" fillId="45" borderId="11" xfId="0" applyFont="1" applyFill="1" applyBorder="1" applyAlignment="1">
      <alignment vertical="center"/>
    </xf>
    <xf numFmtId="0" fontId="41" fillId="45" borderId="0" xfId="0" applyFont="1" applyFill="1" applyAlignment="1">
      <alignment horizontal="center" vertical="center" wrapText="1" shrinkToFit="1"/>
    </xf>
    <xf numFmtId="0" fontId="29" fillId="45" borderId="0" xfId="0" applyFont="1" applyFill="1" applyAlignment="1">
      <alignment horizontal="right" vertical="center" indent="1"/>
    </xf>
    <xf numFmtId="0" fontId="29" fillId="45" borderId="0" xfId="0" applyFont="1" applyFill="1" applyAlignment="1">
      <alignment horizontal="center" vertical="center"/>
    </xf>
    <xf numFmtId="0" fontId="29" fillId="46" borderId="19" xfId="0" applyFont="1" applyFill="1" applyBorder="1" applyAlignment="1">
      <alignment horizontal="left" vertical="center" indent="1"/>
    </xf>
    <xf numFmtId="174" fontId="29" fillId="46" borderId="17" xfId="3" applyNumberFormat="1" applyFont="1" applyFill="1" applyBorder="1" applyAlignment="1">
      <alignment horizontal="right" vertical="center" indent="1"/>
    </xf>
    <xf numFmtId="174" fontId="29" fillId="46" borderId="20" xfId="3" applyNumberFormat="1" applyFont="1" applyFill="1" applyBorder="1" applyAlignment="1">
      <alignment horizontal="right" vertical="center" indent="1"/>
    </xf>
    <xf numFmtId="0" fontId="29" fillId="45" borderId="12" xfId="0" applyFont="1" applyFill="1" applyBorder="1" applyAlignment="1">
      <alignment vertical="center"/>
    </xf>
    <xf numFmtId="0" fontId="29" fillId="45" borderId="4" xfId="0" applyFont="1" applyFill="1" applyBorder="1" applyAlignment="1">
      <alignment vertical="center"/>
    </xf>
    <xf numFmtId="0" fontId="29" fillId="45" borderId="13" xfId="0" applyFont="1" applyFill="1" applyBorder="1" applyAlignment="1">
      <alignment vertical="center"/>
    </xf>
    <xf numFmtId="174" fontId="29" fillId="45" borderId="6" xfId="3" applyNumberFormat="1" applyFont="1" applyFill="1" applyBorder="1" applyAlignment="1" applyProtection="1">
      <alignment horizontal="right" vertical="center" indent="1"/>
    </xf>
    <xf numFmtId="0" fontId="38" fillId="23" borderId="7" xfId="0" applyFont="1" applyFill="1" applyBorder="1" applyAlignment="1">
      <alignment horizontal="centerContinuous" vertical="center"/>
    </xf>
    <xf numFmtId="0" fontId="37" fillId="23" borderId="8" xfId="0" applyFont="1" applyFill="1" applyBorder="1" applyAlignment="1">
      <alignment horizontal="centerContinuous" vertical="center"/>
    </xf>
    <xf numFmtId="0" fontId="37" fillId="23" borderId="9" xfId="0" applyFont="1" applyFill="1" applyBorder="1" applyAlignment="1">
      <alignment horizontal="centerContinuous" vertical="center"/>
    </xf>
    <xf numFmtId="0" fontId="37" fillId="24" borderId="10" xfId="0" applyFont="1" applyFill="1" applyBorder="1" applyAlignment="1">
      <alignment horizontal="centerContinuous" vertical="center"/>
    </xf>
    <xf numFmtId="0" fontId="37" fillId="24" borderId="0" xfId="0" applyFont="1" applyFill="1" applyAlignment="1">
      <alignment horizontal="centerContinuous" vertical="center"/>
    </xf>
    <xf numFmtId="0" fontId="37" fillId="24" borderId="11" xfId="0" applyFont="1" applyFill="1" applyBorder="1" applyAlignment="1">
      <alignment horizontal="centerContinuous" vertical="center"/>
    </xf>
    <xf numFmtId="0" fontId="41" fillId="43" borderId="0" xfId="0" applyFont="1" applyFill="1" applyAlignment="1">
      <alignment horizontal="center" wrapText="1" shrinkToFit="1"/>
    </xf>
    <xf numFmtId="173" fontId="29" fillId="43" borderId="6" xfId="3" applyNumberFormat="1" applyFont="1" applyFill="1" applyBorder="1" applyAlignment="1">
      <alignment horizontal="right" vertical="center" indent="1"/>
    </xf>
    <xf numFmtId="0" fontId="41" fillId="43" borderId="0" xfId="0" applyFont="1" applyFill="1" applyAlignment="1">
      <alignment horizontal="center" vertical="center" wrapText="1" shrinkToFit="1"/>
    </xf>
    <xf numFmtId="173" fontId="29" fillId="52" borderId="6" xfId="3" applyNumberFormat="1" applyFont="1" applyFill="1" applyBorder="1" applyAlignment="1" applyProtection="1">
      <alignment horizontal="right" vertical="center" indent="1"/>
      <protection locked="0"/>
    </xf>
    <xf numFmtId="0" fontId="29" fillId="47" borderId="19" xfId="0" applyFont="1" applyFill="1" applyBorder="1" applyAlignment="1">
      <alignment horizontal="left" vertical="center" indent="1"/>
    </xf>
    <xf numFmtId="174" fontId="29" fillId="47" borderId="17" xfId="3" applyNumberFormat="1" applyFont="1" applyFill="1" applyBorder="1" applyAlignment="1">
      <alignment horizontal="right" vertical="center" indent="1"/>
    </xf>
    <xf numFmtId="174" fontId="29" fillId="47" borderId="20" xfId="3" applyNumberFormat="1" applyFont="1" applyFill="1" applyBorder="1" applyAlignment="1">
      <alignment horizontal="right" vertical="center" indent="1"/>
    </xf>
    <xf numFmtId="0" fontId="42" fillId="0" borderId="0" xfId="0" applyFont="1" applyAlignment="1">
      <alignment vertical="center"/>
    </xf>
    <xf numFmtId="0" fontId="29" fillId="47" borderId="19" xfId="0" applyFont="1" applyFill="1" applyBorder="1" applyAlignment="1">
      <alignment vertical="center"/>
    </xf>
    <xf numFmtId="169" fontId="29" fillId="47" borderId="17" xfId="61" applyFont="1" applyFill="1" applyBorder="1" applyAlignment="1">
      <alignment vertical="center"/>
    </xf>
    <xf numFmtId="0" fontId="28" fillId="0" borderId="0" xfId="5" applyFont="1" applyFill="1" applyAlignment="1" applyProtection="1">
      <alignment horizontal="centerContinuous" vertical="center"/>
    </xf>
    <xf numFmtId="0" fontId="41" fillId="43" borderId="0" xfId="0" applyFont="1" applyFill="1" applyAlignment="1">
      <alignment vertical="center" wrapText="1"/>
    </xf>
    <xf numFmtId="164" fontId="41" fillId="43" borderId="0" xfId="2" applyFont="1" applyFill="1" applyBorder="1" applyAlignment="1" applyProtection="1">
      <alignment horizontal="centerContinuous" vertical="center"/>
    </xf>
    <xf numFmtId="164" fontId="29" fillId="43" borderId="0" xfId="2" applyFont="1" applyFill="1" applyBorder="1" applyAlignment="1" applyProtection="1">
      <alignment horizontal="centerContinuous" vertical="center"/>
    </xf>
    <xf numFmtId="169" fontId="29" fillId="43" borderId="0" xfId="61" applyFont="1" applyFill="1" applyBorder="1" applyAlignment="1" applyProtection="1">
      <alignment vertical="center"/>
    </xf>
    <xf numFmtId="164" fontId="41" fillId="43" borderId="0" xfId="2" applyFont="1" applyFill="1" applyBorder="1" applyAlignment="1" applyProtection="1">
      <alignment horizontal="center" vertical="center"/>
    </xf>
    <xf numFmtId="0" fontId="41" fillId="43" borderId="4" xfId="0" applyFont="1" applyFill="1" applyBorder="1" applyAlignment="1">
      <alignment vertical="center" wrapText="1"/>
    </xf>
    <xf numFmtId="164" fontId="41" fillId="43" borderId="4" xfId="2" applyFont="1" applyFill="1" applyBorder="1" applyAlignment="1" applyProtection="1">
      <alignment horizontal="center" vertical="center"/>
    </xf>
    <xf numFmtId="169" fontId="29" fillId="43" borderId="4" xfId="61" applyFont="1" applyFill="1" applyBorder="1" applyAlignment="1" applyProtection="1">
      <alignment vertical="center"/>
    </xf>
    <xf numFmtId="164" fontId="41" fillId="43" borderId="4" xfId="2" applyFont="1" applyFill="1" applyBorder="1" applyAlignment="1" applyProtection="1">
      <alignment horizontal="centerContinuous" vertical="center"/>
    </xf>
    <xf numFmtId="164" fontId="29" fillId="43" borderId="4" xfId="2" applyFont="1" applyFill="1" applyBorder="1" applyAlignment="1" applyProtection="1">
      <alignment horizontal="centerContinuous" vertical="center"/>
    </xf>
    <xf numFmtId="0" fontId="29" fillId="53" borderId="14" xfId="0" applyFont="1" applyFill="1" applyBorder="1" applyAlignment="1">
      <alignment vertical="center"/>
    </xf>
    <xf numFmtId="169" fontId="29" fillId="53" borderId="15" xfId="61" applyFont="1" applyFill="1" applyBorder="1" applyAlignment="1" applyProtection="1">
      <alignment vertical="center"/>
    </xf>
    <xf numFmtId="169" fontId="29" fillId="53" borderId="16" xfId="61" applyFont="1" applyFill="1" applyBorder="1" applyAlignment="1" applyProtection="1">
      <alignment vertical="center"/>
    </xf>
    <xf numFmtId="0" fontId="29" fillId="53" borderId="19" xfId="0" applyFont="1" applyFill="1" applyBorder="1" applyAlignment="1">
      <alignment vertical="center"/>
    </xf>
    <xf numFmtId="0" fontId="37" fillId="24" borderId="19" xfId="0" applyFont="1" applyFill="1" applyBorder="1" applyAlignment="1">
      <alignment vertical="center"/>
    </xf>
    <xf numFmtId="0" fontId="37" fillId="0" borderId="0" xfId="0" applyFont="1" applyAlignment="1">
      <alignment horizontal="centerContinuous" vertical="center"/>
    </xf>
    <xf numFmtId="0" fontId="41" fillId="43" borderId="0" xfId="0" applyFont="1" applyFill="1" applyAlignment="1">
      <alignment vertical="center" wrapText="1" shrinkToFit="1"/>
    </xf>
    <xf numFmtId="0" fontId="30" fillId="43" borderId="0" xfId="0" applyFont="1" applyFill="1" applyAlignment="1">
      <alignment horizontal="center" vertical="center" shrinkToFit="1"/>
    </xf>
    <xf numFmtId="0" fontId="30" fillId="43" borderId="10" xfId="0" applyFont="1" applyFill="1" applyBorder="1" applyAlignment="1">
      <alignment horizontal="center" vertical="center" shrinkToFit="1"/>
    </xf>
    <xf numFmtId="164" fontId="29" fillId="47" borderId="0" xfId="2" applyFont="1" applyFill="1" applyBorder="1" applyAlignment="1">
      <alignment vertical="center"/>
    </xf>
    <xf numFmtId="164" fontId="29" fillId="47" borderId="10" xfId="2" applyFont="1" applyFill="1" applyBorder="1" applyAlignment="1">
      <alignment vertical="center"/>
    </xf>
    <xf numFmtId="164" fontId="29" fillId="43" borderId="0" xfId="2" applyFont="1" applyFill="1" applyBorder="1" applyAlignment="1">
      <alignment vertical="center"/>
    </xf>
    <xf numFmtId="164" fontId="29" fillId="43" borderId="10" xfId="2" applyFont="1" applyFill="1" applyBorder="1" applyAlignment="1">
      <alignment vertical="center"/>
    </xf>
    <xf numFmtId="177" fontId="43" fillId="43" borderId="0" xfId="0" applyNumberFormat="1" applyFont="1" applyFill="1" applyAlignment="1">
      <alignment horizontal="left" vertical="center" indent="1"/>
    </xf>
    <xf numFmtId="164" fontId="43" fillId="43" borderId="0" xfId="2" applyFont="1" applyFill="1" applyBorder="1" applyAlignment="1">
      <alignment vertical="center"/>
    </xf>
    <xf numFmtId="164" fontId="43" fillId="43" borderId="10" xfId="2" applyFont="1" applyFill="1" applyBorder="1" applyAlignment="1">
      <alignment vertical="center"/>
    </xf>
    <xf numFmtId="177" fontId="43" fillId="43" borderId="4" xfId="0" applyNumberFormat="1" applyFont="1" applyFill="1" applyBorder="1" applyAlignment="1">
      <alignment horizontal="left" vertical="center" indent="1"/>
    </xf>
    <xf numFmtId="164" fontId="43" fillId="43" borderId="4" xfId="2" applyFont="1" applyFill="1" applyBorder="1" applyAlignment="1">
      <alignment vertical="center"/>
    </xf>
    <xf numFmtId="164" fontId="43" fillId="43" borderId="12" xfId="2" applyFont="1" applyFill="1" applyBorder="1" applyAlignment="1">
      <alignment vertical="center"/>
    </xf>
    <xf numFmtId="169" fontId="29" fillId="43" borderId="4" xfId="61" applyFont="1" applyFill="1" applyBorder="1" applyAlignment="1">
      <alignment vertical="center"/>
    </xf>
    <xf numFmtId="169" fontId="29" fillId="43" borderId="12" xfId="61" applyFont="1" applyFill="1" applyBorder="1" applyAlignment="1">
      <alignment vertical="center"/>
    </xf>
    <xf numFmtId="169" fontId="29" fillId="47" borderId="19" xfId="61" applyFont="1" applyFill="1" applyBorder="1" applyAlignment="1">
      <alignment vertical="center"/>
    </xf>
    <xf numFmtId="178" fontId="43" fillId="43" borderId="0" xfId="3" applyNumberFormat="1" applyFont="1" applyFill="1" applyBorder="1" applyAlignment="1">
      <alignment vertical="center"/>
    </xf>
    <xf numFmtId="164" fontId="29" fillId="43" borderId="4" xfId="2" applyFont="1" applyFill="1" applyBorder="1" applyAlignment="1">
      <alignment vertical="center"/>
    </xf>
    <xf numFmtId="164" fontId="29" fillId="43" borderId="12" xfId="2" applyFont="1" applyFill="1" applyBorder="1" applyAlignment="1">
      <alignment vertical="center"/>
    </xf>
    <xf numFmtId="164" fontId="29" fillId="43" borderId="11" xfId="2" applyFont="1" applyFill="1" applyBorder="1" applyAlignment="1">
      <alignment vertical="center"/>
    </xf>
    <xf numFmtId="164" fontId="29" fillId="43" borderId="13" xfId="2" applyFont="1" applyFill="1" applyBorder="1" applyAlignment="1">
      <alignment vertical="center"/>
    </xf>
    <xf numFmtId="0" fontId="29" fillId="43" borderId="0" xfId="0" quotePrefix="1" applyFont="1" applyFill="1" applyAlignment="1">
      <alignment vertical="center"/>
    </xf>
    <xf numFmtId="0" fontId="29" fillId="43" borderId="10" xfId="0" applyFont="1" applyFill="1" applyBorder="1" applyAlignment="1">
      <alignment horizontal="right" vertical="center" indent="1"/>
    </xf>
    <xf numFmtId="0" fontId="42" fillId="43" borderId="0" xfId="0" applyFont="1" applyFill="1" applyAlignment="1">
      <alignment horizontal="right" vertical="center" indent="1"/>
    </xf>
    <xf numFmtId="0" fontId="42" fillId="43" borderId="4" xfId="0" applyFont="1" applyFill="1" applyBorder="1" applyAlignment="1">
      <alignment horizontal="right" vertical="center" indent="1"/>
    </xf>
    <xf numFmtId="0" fontId="29" fillId="43" borderId="4" xfId="0" applyFont="1" applyFill="1" applyBorder="1" applyAlignment="1">
      <alignment horizontal="right" vertical="center" indent="1"/>
    </xf>
    <xf numFmtId="0" fontId="29" fillId="43" borderId="12" xfId="0" applyFont="1" applyFill="1" applyBorder="1" applyAlignment="1">
      <alignment horizontal="right" vertical="center" indent="1"/>
    </xf>
    <xf numFmtId="0" fontId="37" fillId="24" borderId="0" xfId="0" applyFont="1" applyFill="1" applyAlignment="1">
      <alignment vertical="center"/>
    </xf>
    <xf numFmtId="164" fontId="37" fillId="24" borderId="0" xfId="2" applyFont="1" applyFill="1" applyBorder="1" applyAlignment="1">
      <alignment vertical="center"/>
    </xf>
    <xf numFmtId="0" fontId="46" fillId="0" borderId="0" xfId="0" applyFont="1" applyAlignment="1">
      <alignment vertical="top" wrapText="1"/>
    </xf>
    <xf numFmtId="0" fontId="47" fillId="0" borderId="0" xfId="0" applyFont="1" applyAlignment="1">
      <alignment vertical="top" wrapText="1"/>
    </xf>
    <xf numFmtId="0" fontId="47" fillId="0" borderId="0" xfId="0" applyFont="1">
      <alignment vertical="top"/>
    </xf>
    <xf numFmtId="0" fontId="47" fillId="0" borderId="0" xfId="5" applyFont="1" applyFill="1" applyAlignment="1" applyProtection="1">
      <alignment horizontal="centerContinuous" vertical="center"/>
    </xf>
    <xf numFmtId="0" fontId="47" fillId="0" borderId="0" xfId="0" applyFont="1" applyAlignment="1">
      <alignment horizontal="centerContinuous" vertical="center"/>
    </xf>
    <xf numFmtId="0" fontId="47" fillId="0" borderId="0" xfId="0" applyFont="1" applyAlignment="1">
      <alignment vertical="center"/>
    </xf>
    <xf numFmtId="0" fontId="46" fillId="52" borderId="6" xfId="0" applyFont="1" applyFill="1" applyBorder="1" applyAlignment="1" applyProtection="1">
      <alignment horizontal="center" vertical="center"/>
      <protection locked="0"/>
    </xf>
    <xf numFmtId="0" fontId="46" fillId="52" borderId="6" xfId="0" applyFont="1" applyFill="1" applyBorder="1" applyAlignment="1" applyProtection="1">
      <alignment vertical="center" shrinkToFit="1"/>
      <protection locked="0"/>
    </xf>
    <xf numFmtId="166" fontId="29" fillId="43" borderId="6" xfId="3" applyFont="1" applyFill="1" applyBorder="1" applyAlignment="1" applyProtection="1">
      <alignment horizontal="center" vertical="center"/>
    </xf>
    <xf numFmtId="0" fontId="29" fillId="43" borderId="6" xfId="0" applyFont="1" applyFill="1" applyBorder="1" applyAlignment="1">
      <alignment vertical="center"/>
    </xf>
    <xf numFmtId="0" fontId="46" fillId="0" borderId="0" xfId="0" applyFont="1" applyAlignment="1">
      <alignment vertical="center"/>
    </xf>
    <xf numFmtId="0" fontId="45" fillId="51" borderId="0" xfId="5" applyFont="1" applyFill="1" applyAlignment="1" applyProtection="1">
      <alignment horizontal="centerContinuous" vertical="center"/>
    </xf>
    <xf numFmtId="0" fontId="45" fillId="51" borderId="0" xfId="5" applyFont="1" applyFill="1" applyAlignment="1">
      <alignment horizontal="centerContinuous" vertical="center"/>
    </xf>
    <xf numFmtId="0" fontId="45" fillId="51" borderId="0" xfId="0" applyFont="1" applyFill="1" applyAlignment="1">
      <alignment horizontal="centerContinuous" vertical="center"/>
    </xf>
    <xf numFmtId="169" fontId="46" fillId="52" borderId="6" xfId="61" applyFont="1" applyFill="1" applyBorder="1" applyAlignment="1" applyProtection="1">
      <alignment vertical="center"/>
      <protection locked="0"/>
    </xf>
    <xf numFmtId="0" fontId="46" fillId="51" borderId="0" xfId="0" applyFont="1" applyFill="1" applyAlignment="1">
      <alignment vertical="top" wrapText="1"/>
    </xf>
    <xf numFmtId="0" fontId="47" fillId="0" borderId="15" xfId="0" applyFont="1" applyBorder="1" applyAlignment="1">
      <alignment vertical="center"/>
    </xf>
    <xf numFmtId="0" fontId="47" fillId="0" borderId="15" xfId="0" applyFont="1" applyBorder="1" applyAlignment="1">
      <alignment horizontal="center" vertical="center"/>
    </xf>
    <xf numFmtId="0" fontId="29" fillId="52" borderId="14" xfId="0" applyFont="1" applyFill="1" applyBorder="1" applyAlignment="1" applyProtection="1">
      <alignment horizontal="left" vertical="center"/>
      <protection locked="0"/>
    </xf>
    <xf numFmtId="0" fontId="29" fillId="52" borderId="16" xfId="0" applyFont="1" applyFill="1" applyBorder="1" applyAlignment="1" applyProtection="1">
      <alignment horizontal="left" vertical="center"/>
      <protection locked="0"/>
    </xf>
    <xf numFmtId="0" fontId="29" fillId="51" borderId="0" xfId="0" applyFont="1" applyFill="1" applyAlignment="1">
      <alignment horizontal="center" vertical="top" wrapText="1"/>
    </xf>
    <xf numFmtId="0" fontId="29" fillId="51" borderId="0" xfId="0" applyFont="1" applyFill="1" applyAlignment="1">
      <alignment vertical="top" wrapText="1"/>
    </xf>
    <xf numFmtId="0" fontId="29" fillId="43" borderId="10" xfId="0" applyFont="1" applyFill="1" applyBorder="1" applyAlignment="1">
      <alignment horizontal="right" vertical="center" indent="1" shrinkToFit="1"/>
    </xf>
    <xf numFmtId="0" fontId="29" fillId="43" borderId="0" xfId="0" applyFont="1" applyFill="1" applyAlignment="1">
      <alignment horizontal="right" vertical="center" indent="1" shrinkToFit="1"/>
    </xf>
    <xf numFmtId="0" fontId="29" fillId="43" borderId="11" xfId="0" applyFont="1" applyFill="1" applyBorder="1" applyAlignment="1">
      <alignment horizontal="right" vertical="center" indent="1" shrinkToFit="1"/>
    </xf>
    <xf numFmtId="0" fontId="29" fillId="45" borderId="10" xfId="0" applyFont="1" applyFill="1" applyBorder="1" applyAlignment="1">
      <alignment horizontal="right" vertical="center" indent="1" shrinkToFit="1"/>
    </xf>
    <xf numFmtId="0" fontId="29" fillId="45" borderId="0" xfId="0" applyFont="1" applyFill="1" applyAlignment="1">
      <alignment horizontal="right" vertical="center" indent="1" shrinkToFit="1"/>
    </xf>
    <xf numFmtId="0" fontId="29" fillId="45" borderId="11" xfId="0" applyFont="1" applyFill="1" applyBorder="1" applyAlignment="1">
      <alignment horizontal="right" vertical="center" indent="1" shrinkToFit="1"/>
    </xf>
    <xf numFmtId="0" fontId="29" fillId="0" borderId="0" xfId="0" applyFont="1" applyAlignment="1">
      <alignment horizontal="center" vertical="top" wrapText="1"/>
    </xf>
    <xf numFmtId="0" fontId="48" fillId="51" borderId="0" xfId="5" applyFont="1" applyFill="1" applyAlignment="1" applyProtection="1">
      <alignment horizontal="centerContinuous" vertical="center"/>
    </xf>
    <xf numFmtId="0" fontId="48" fillId="51" borderId="0" xfId="5" applyFont="1" applyFill="1" applyAlignment="1">
      <alignment horizontal="centerContinuous" vertical="center"/>
    </xf>
    <xf numFmtId="0" fontId="50" fillId="23" borderId="7" xfId="0" applyFont="1" applyFill="1" applyBorder="1" applyAlignment="1">
      <alignment horizontal="centerContinuous" vertical="center"/>
    </xf>
    <xf numFmtId="0" fontId="45" fillId="23" borderId="8" xfId="0" applyFont="1" applyFill="1" applyBorder="1" applyAlignment="1">
      <alignment horizontal="centerContinuous" vertical="center"/>
    </xf>
    <xf numFmtId="0" fontId="45" fillId="24" borderId="10" xfId="0" applyFont="1" applyFill="1" applyBorder="1" applyAlignment="1">
      <alignment horizontal="centerContinuous" vertical="center"/>
    </xf>
    <xf numFmtId="0" fontId="45" fillId="24" borderId="0" xfId="0" applyFont="1" applyFill="1" applyAlignment="1">
      <alignment horizontal="centerContinuous" vertical="center"/>
    </xf>
    <xf numFmtId="0" fontId="51" fillId="24" borderId="10" xfId="0" applyFont="1" applyFill="1" applyBorder="1" applyAlignment="1">
      <alignment horizontal="centerContinuous" vertical="center"/>
    </xf>
    <xf numFmtId="0" fontId="45" fillId="24" borderId="14" xfId="0" applyFont="1" applyFill="1" applyBorder="1" applyAlignment="1">
      <alignment horizontal="centerContinuous" vertical="top"/>
    </xf>
    <xf numFmtId="0" fontId="52" fillId="0" borderId="0" xfId="0" applyFont="1" applyAlignment="1">
      <alignment vertical="center"/>
    </xf>
    <xf numFmtId="0" fontId="52" fillId="43" borderId="10" xfId="0" applyFont="1" applyFill="1" applyBorder="1" applyAlignment="1">
      <alignment vertical="center"/>
    </xf>
    <xf numFmtId="0" fontId="53" fillId="43" borderId="0" xfId="0" applyFont="1" applyFill="1" applyAlignment="1">
      <alignment wrapText="1"/>
    </xf>
    <xf numFmtId="0" fontId="46" fillId="43" borderId="10" xfId="0" applyFont="1" applyFill="1" applyBorder="1" applyAlignment="1">
      <alignment vertical="center"/>
    </xf>
    <xf numFmtId="0" fontId="46" fillId="52" borderId="6" xfId="0" applyFont="1" applyFill="1" applyBorder="1" applyAlignment="1" applyProtection="1">
      <alignment vertical="center"/>
      <protection locked="0"/>
    </xf>
    <xf numFmtId="0" fontId="46" fillId="43" borderId="0" xfId="0" applyFont="1" applyFill="1" applyAlignment="1">
      <alignment vertical="center"/>
    </xf>
    <xf numFmtId="0" fontId="46" fillId="47" borderId="19" xfId="0" applyFont="1" applyFill="1" applyBorder="1" applyAlignment="1">
      <alignment vertical="center"/>
    </xf>
    <xf numFmtId="0" fontId="46" fillId="0" borderId="15" xfId="0" applyFont="1" applyBorder="1" applyAlignment="1">
      <alignment vertical="center"/>
    </xf>
    <xf numFmtId="0" fontId="46" fillId="43" borderId="12" xfId="0" applyFont="1" applyFill="1" applyBorder="1" applyAlignment="1">
      <alignment vertical="center"/>
    </xf>
    <xf numFmtId="0" fontId="46" fillId="43" borderId="4" xfId="0" applyFont="1" applyFill="1" applyBorder="1" applyAlignment="1">
      <alignment vertical="center"/>
    </xf>
    <xf numFmtId="0" fontId="45" fillId="23" borderId="9" xfId="0" applyFont="1" applyFill="1" applyBorder="1" applyAlignment="1">
      <alignment horizontal="centerContinuous" vertical="center"/>
    </xf>
    <xf numFmtId="0" fontId="45" fillId="24" borderId="11" xfId="0" applyFont="1" applyFill="1" applyBorder="1" applyAlignment="1">
      <alignment horizontal="centerContinuous" vertical="center"/>
    </xf>
    <xf numFmtId="0" fontId="45" fillId="24" borderId="15" xfId="0" applyFont="1" applyFill="1" applyBorder="1" applyAlignment="1">
      <alignment horizontal="centerContinuous" vertical="center"/>
    </xf>
    <xf numFmtId="0" fontId="54" fillId="24" borderId="15" xfId="0" applyFont="1" applyFill="1" applyBorder="1" applyAlignment="1">
      <alignment horizontal="centerContinuous" wrapText="1" shrinkToFit="1"/>
    </xf>
    <xf numFmtId="0" fontId="55" fillId="24" borderId="15" xfId="0" applyFont="1" applyFill="1" applyBorder="1" applyAlignment="1">
      <alignment horizontal="centerContinuous" shrinkToFit="1"/>
    </xf>
    <xf numFmtId="0" fontId="54" fillId="24" borderId="16" xfId="0" applyFont="1" applyFill="1" applyBorder="1" applyAlignment="1">
      <alignment horizontal="centerContinuous" wrapText="1" shrinkToFit="1"/>
    </xf>
    <xf numFmtId="0" fontId="53" fillId="43" borderId="0" xfId="0" applyFont="1" applyFill="1" applyAlignment="1">
      <alignment horizontal="center" wrapText="1"/>
    </xf>
    <xf numFmtId="0" fontId="52" fillId="43" borderId="0" xfId="0" applyFont="1" applyFill="1" applyAlignment="1">
      <alignment vertical="center"/>
    </xf>
    <xf numFmtId="0" fontId="52" fillId="43" borderId="11" xfId="0" applyFont="1" applyFill="1" applyBorder="1" applyAlignment="1">
      <alignment vertical="center"/>
    </xf>
    <xf numFmtId="164" fontId="46" fillId="52" borderId="6" xfId="2" applyFont="1" applyFill="1" applyBorder="1" applyAlignment="1" applyProtection="1">
      <alignment vertical="center"/>
      <protection locked="0"/>
    </xf>
    <xf numFmtId="169" fontId="46" fillId="43" borderId="0" xfId="61" applyFont="1" applyFill="1" applyBorder="1" applyAlignment="1">
      <alignment vertical="center"/>
    </xf>
    <xf numFmtId="0" fontId="46" fillId="43" borderId="11" xfId="0" applyFont="1" applyFill="1" applyBorder="1" applyAlignment="1">
      <alignment vertical="center"/>
    </xf>
    <xf numFmtId="169" fontId="46" fillId="47" borderId="17" xfId="61" applyFont="1" applyFill="1" applyBorder="1" applyAlignment="1">
      <alignment vertical="center"/>
    </xf>
    <xf numFmtId="0" fontId="56" fillId="43" borderId="0" xfId="0" applyFont="1" applyFill="1" applyAlignment="1">
      <alignment horizontal="center" vertical="center"/>
    </xf>
    <xf numFmtId="0" fontId="56" fillId="0" borderId="15" xfId="0" applyFont="1" applyBorder="1" applyAlignment="1">
      <alignment horizontal="center" vertical="center"/>
    </xf>
    <xf numFmtId="0" fontId="56" fillId="43" borderId="4" xfId="0" applyFont="1" applyFill="1" applyBorder="1" applyAlignment="1">
      <alignment horizontal="center" vertical="center"/>
    </xf>
    <xf numFmtId="0" fontId="46" fillId="43" borderId="13" xfId="0" applyFont="1" applyFill="1" applyBorder="1" applyAlignment="1">
      <alignment vertical="center"/>
    </xf>
    <xf numFmtId="0" fontId="46" fillId="51" borderId="0" xfId="0" applyFont="1" applyFill="1" applyAlignment="1">
      <alignment horizontal="center" vertical="top" wrapText="1"/>
    </xf>
    <xf numFmtId="0" fontId="46" fillId="0" borderId="0" xfId="0" applyFont="1">
      <alignment vertical="top"/>
    </xf>
    <xf numFmtId="0" fontId="57" fillId="43" borderId="0" xfId="0" applyFont="1" applyFill="1" applyAlignment="1">
      <alignment horizontal="center" shrinkToFit="1"/>
    </xf>
    <xf numFmtId="0" fontId="58" fillId="43" borderId="0" xfId="0" applyFont="1" applyFill="1" applyAlignment="1">
      <alignment horizontal="center" wrapText="1" shrinkToFit="1"/>
    </xf>
    <xf numFmtId="0" fontId="52" fillId="43" borderId="0" xfId="0" applyFont="1" applyFill="1" applyAlignment="1">
      <alignment horizontal="center" vertical="center" wrapText="1"/>
    </xf>
    <xf numFmtId="0" fontId="58" fillId="43" borderId="0" xfId="0" applyFont="1" applyFill="1" applyAlignment="1">
      <alignment vertical="center" wrapText="1"/>
    </xf>
    <xf numFmtId="0" fontId="52" fillId="43" borderId="0" xfId="0" applyFont="1" applyFill="1" applyAlignment="1">
      <alignment horizontal="center" vertical="center"/>
    </xf>
    <xf numFmtId="164" fontId="46" fillId="52" borderId="6" xfId="61" applyNumberFormat="1" applyFont="1" applyFill="1" applyBorder="1" applyAlignment="1" applyProtection="1">
      <alignment vertical="center"/>
      <protection locked="0"/>
    </xf>
    <xf numFmtId="0" fontId="46" fillId="53" borderId="19" xfId="0" applyFont="1" applyFill="1" applyBorder="1" applyAlignment="1">
      <alignment vertical="center"/>
    </xf>
    <xf numFmtId="175" fontId="46" fillId="53" borderId="17" xfId="61" applyNumberFormat="1" applyFont="1" applyFill="1" applyBorder="1" applyAlignment="1" applyProtection="1">
      <alignment vertical="center"/>
    </xf>
    <xf numFmtId="0" fontId="58" fillId="43" borderId="0" xfId="0" applyFont="1" applyFill="1" applyAlignment="1">
      <alignment wrapText="1"/>
    </xf>
    <xf numFmtId="0" fontId="46" fillId="43" borderId="0" xfId="0" applyFont="1" applyFill="1" applyAlignment="1">
      <alignment vertical="center" shrinkToFit="1"/>
    </xf>
    <xf numFmtId="176" fontId="46" fillId="52" borderId="6" xfId="61" applyNumberFormat="1" applyFont="1" applyFill="1" applyBorder="1" applyAlignment="1" applyProtection="1">
      <alignment horizontal="center" vertical="center"/>
      <protection locked="0"/>
    </xf>
    <xf numFmtId="0" fontId="45" fillId="24" borderId="7" xfId="0" applyFont="1" applyFill="1" applyBorder="1" applyAlignment="1">
      <alignment vertical="center"/>
    </xf>
    <xf numFmtId="175" fontId="45" fillId="24" borderId="8" xfId="61" applyNumberFormat="1" applyFont="1" applyFill="1" applyBorder="1" applyAlignment="1" applyProtection="1">
      <alignment vertical="center"/>
    </xf>
    <xf numFmtId="0" fontId="45" fillId="24" borderId="8" xfId="0" applyFont="1" applyFill="1" applyBorder="1">
      <alignment vertical="top"/>
    </xf>
    <xf numFmtId="0" fontId="45" fillId="24" borderId="9" xfId="0" applyFont="1" applyFill="1" applyBorder="1">
      <alignment vertical="top"/>
    </xf>
    <xf numFmtId="0" fontId="45" fillId="24" borderId="22" xfId="0" applyFont="1" applyFill="1" applyBorder="1" applyAlignment="1">
      <alignment vertical="center"/>
    </xf>
    <xf numFmtId="175" fontId="45" fillId="24" borderId="21" xfId="61" applyNumberFormat="1" applyFont="1" applyFill="1" applyBorder="1" applyAlignment="1" applyProtection="1">
      <alignment vertical="center"/>
    </xf>
    <xf numFmtId="164" fontId="46" fillId="53" borderId="17" xfId="61" applyNumberFormat="1" applyFont="1" applyFill="1" applyBorder="1" applyAlignment="1" applyProtection="1">
      <alignment vertical="center" shrinkToFit="1"/>
    </xf>
    <xf numFmtId="164" fontId="46" fillId="53" borderId="20" xfId="61" applyNumberFormat="1" applyFont="1" applyFill="1" applyBorder="1" applyAlignment="1" applyProtection="1">
      <alignment vertical="center" shrinkToFit="1"/>
    </xf>
    <xf numFmtId="164" fontId="45" fillId="24" borderId="9" xfId="61" applyNumberFormat="1" applyFont="1" applyFill="1" applyBorder="1" applyAlignment="1" applyProtection="1">
      <alignment vertical="center" shrinkToFit="1"/>
    </xf>
    <xf numFmtId="164" fontId="45" fillId="24" borderId="23" xfId="61" applyNumberFormat="1" applyFont="1" applyFill="1" applyBorder="1" applyAlignment="1" applyProtection="1">
      <alignment vertical="center" shrinkToFit="1"/>
    </xf>
    <xf numFmtId="175" fontId="45" fillId="24" borderId="21" xfId="61" applyNumberFormat="1" applyFont="1" applyFill="1" applyBorder="1" applyAlignment="1" applyProtection="1">
      <alignment vertical="center" shrinkToFit="1"/>
    </xf>
    <xf numFmtId="164" fontId="45" fillId="24" borderId="21" xfId="61" applyNumberFormat="1" applyFont="1" applyFill="1" applyBorder="1" applyAlignment="1" applyProtection="1">
      <alignment vertical="center" shrinkToFit="1"/>
    </xf>
    <xf numFmtId="164" fontId="45" fillId="24" borderId="8" xfId="61" applyNumberFormat="1" applyFont="1" applyFill="1" applyBorder="1" applyAlignment="1" applyProtection="1">
      <alignment vertical="center" shrinkToFit="1"/>
    </xf>
    <xf numFmtId="164" fontId="46" fillId="47" borderId="17" xfId="61" applyNumberFormat="1" applyFont="1" applyFill="1" applyBorder="1" applyAlignment="1">
      <alignment vertical="center" shrinkToFit="1"/>
    </xf>
    <xf numFmtId="169" fontId="46" fillId="47" borderId="17" xfId="61" applyFont="1" applyFill="1" applyBorder="1" applyAlignment="1">
      <alignment vertical="center" shrinkToFit="1"/>
    </xf>
    <xf numFmtId="164" fontId="46" fillId="47" borderId="20" xfId="61" applyNumberFormat="1" applyFont="1" applyFill="1" applyBorder="1" applyAlignment="1">
      <alignment vertical="center" shrinkToFit="1"/>
    </xf>
    <xf numFmtId="164" fontId="46" fillId="43" borderId="6" xfId="61" applyNumberFormat="1" applyFont="1" applyFill="1" applyBorder="1" applyAlignment="1" applyProtection="1">
      <alignment vertical="center" shrinkToFit="1"/>
    </xf>
    <xf numFmtId="175" fontId="29" fillId="43" borderId="6" xfId="2" applyNumberFormat="1" applyFont="1" applyFill="1" applyBorder="1" applyAlignment="1" applyProtection="1">
      <alignment vertical="center" shrinkToFit="1"/>
    </xf>
    <xf numFmtId="175" fontId="29" fillId="53" borderId="17" xfId="61" applyNumberFormat="1" applyFont="1" applyFill="1" applyBorder="1" applyAlignment="1" applyProtection="1">
      <alignment vertical="center" shrinkToFit="1"/>
    </xf>
    <xf numFmtId="175" fontId="29" fillId="53" borderId="20" xfId="61" applyNumberFormat="1" applyFont="1" applyFill="1" applyBorder="1" applyAlignment="1" applyProtection="1">
      <alignment vertical="center" shrinkToFit="1"/>
    </xf>
    <xf numFmtId="175" fontId="37" fillId="24" borderId="17" xfId="61" applyNumberFormat="1" applyFont="1" applyFill="1" applyBorder="1" applyAlignment="1" applyProtection="1">
      <alignment vertical="center" shrinkToFit="1"/>
    </xf>
    <xf numFmtId="175" fontId="37" fillId="24" borderId="20" xfId="61" applyNumberFormat="1" applyFont="1" applyFill="1" applyBorder="1" applyAlignment="1" applyProtection="1">
      <alignment vertical="center" shrinkToFit="1"/>
    </xf>
    <xf numFmtId="0" fontId="46" fillId="0" borderId="6" xfId="0" applyFont="1" applyFill="1" applyBorder="1" applyAlignment="1" applyProtection="1">
      <alignment vertical="center" shrinkToFit="1"/>
      <protection locked="0"/>
    </xf>
    <xf numFmtId="0" fontId="29" fillId="0" borderId="6" xfId="0" applyFont="1" applyFill="1" applyBorder="1" applyAlignment="1" applyProtection="1">
      <alignment vertical="center" shrinkToFit="1"/>
      <protection locked="0"/>
    </xf>
    <xf numFmtId="175" fontId="29" fillId="0" borderId="6" xfId="61" applyNumberFormat="1" applyFont="1" applyFill="1" applyBorder="1" applyAlignment="1" applyProtection="1">
      <alignment vertical="center"/>
      <protection locked="0"/>
    </xf>
    <xf numFmtId="164" fontId="29" fillId="47" borderId="0" xfId="2" applyFont="1" applyFill="1" applyBorder="1" applyAlignment="1">
      <alignment vertical="center" shrinkToFit="1"/>
    </xf>
    <xf numFmtId="164" fontId="43" fillId="43" borderId="0" xfId="2" applyFont="1" applyFill="1" applyBorder="1" applyAlignment="1">
      <alignment vertical="center" shrinkToFit="1"/>
    </xf>
    <xf numFmtId="164" fontId="43" fillId="43" borderId="4" xfId="2" applyFont="1" applyFill="1" applyBorder="1" applyAlignment="1">
      <alignment vertical="center" shrinkToFit="1"/>
    </xf>
    <xf numFmtId="164" fontId="29" fillId="43" borderId="15" xfId="2" applyFont="1" applyFill="1" applyBorder="1" applyAlignment="1">
      <alignment vertical="center" shrinkToFit="1"/>
    </xf>
    <xf numFmtId="164" fontId="29" fillId="47" borderId="17" xfId="2" applyFont="1" applyFill="1" applyBorder="1" applyAlignment="1">
      <alignment vertical="center" shrinkToFit="1"/>
    </xf>
    <xf numFmtId="164" fontId="29" fillId="47" borderId="20" xfId="2" applyFont="1" applyFill="1" applyBorder="1" applyAlignment="1">
      <alignment vertical="center" shrinkToFit="1"/>
    </xf>
    <xf numFmtId="164" fontId="29" fillId="43" borderId="4" xfId="2" applyFont="1" applyFill="1" applyBorder="1" applyAlignment="1">
      <alignment vertical="center" shrinkToFit="1"/>
    </xf>
    <xf numFmtId="164" fontId="29" fillId="43" borderId="0" xfId="2" applyFont="1" applyFill="1" applyBorder="1" applyAlignment="1">
      <alignment vertical="center" shrinkToFit="1"/>
    </xf>
    <xf numFmtId="178" fontId="43" fillId="43" borderId="0" xfId="3" applyNumberFormat="1" applyFont="1" applyFill="1" applyBorder="1" applyAlignment="1">
      <alignment vertical="center" shrinkToFit="1"/>
    </xf>
    <xf numFmtId="164" fontId="37" fillId="24" borderId="0" xfId="2" applyFont="1" applyFill="1" applyBorder="1" applyAlignment="1">
      <alignment vertical="center" shrinkToFit="1"/>
    </xf>
  </cellXfs>
  <cellStyles count="6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12" xfId="57" xr:uid="{790A2BFE-26AE-42B0-9ECD-CA427BCE7138}"/>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10" xfId="55" xr:uid="{E68F4528-39BF-4D14-8C01-CBEE755E7911}"/>
    <cellStyle name="60% - Accent11" xfId="56" xr:uid="{ADA85790-2015-49EC-AF0A-71A8DEF8877D}"/>
    <cellStyle name="60% - Accent12" xfId="58" xr:uid="{26039AD1-79AE-43F1-9A3E-B4C69592D9F3}"/>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60% - Accent7" xfId="52" xr:uid="{3769B453-7B23-4A4C-97F4-0AD20DFFA063}"/>
    <cellStyle name="60% - Accent8" xfId="53" xr:uid="{1807A118-1798-4BDA-B3BC-C21A509A605A}"/>
    <cellStyle name="60% - Accent9" xfId="54" xr:uid="{8AE9D57E-7B50-42F9-BFF4-C29CAAEA8DAC}"/>
    <cellStyle name="Accent1" xfId="21" builtinId="29" customBuiltin="1"/>
    <cellStyle name="Accent1 2" xfId="64" xr:uid="{470E98F8-2A9E-4141-BBDB-F14EC42D35DC}"/>
    <cellStyle name="Accent10" xfId="49" xr:uid="{37A1BF7E-F30F-4F5F-8519-E7A38C02F355}"/>
    <cellStyle name="Accent11" xfId="50" xr:uid="{45A18F6D-D3F7-4E45-B1A7-1A23E66BC6F7}"/>
    <cellStyle name="Accent12" xfId="51" xr:uid="{4A3B3F4C-8A7C-41EC-B6AB-CA6AE9454A08}"/>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ccent7" xfId="46" xr:uid="{27BAFAEB-617D-4169-8C14-39F86DD0355C}"/>
    <cellStyle name="Accent8" xfId="47" xr:uid="{481491E8-01D9-4964-846E-CD493A5E3B58}"/>
    <cellStyle name="Accent9" xfId="48" xr:uid="{AA348E47-3871-4B40-9616-FB0698566F57}"/>
    <cellStyle name="Bad" xfId="10" builtinId="27" customBuiltin="1"/>
    <cellStyle name="Calculation" xfId="14" builtinId="22" customBuiltin="1"/>
    <cellStyle name="Check Cell" xfId="16" builtinId="23" customBuiltin="1"/>
    <cellStyle name="Comma" xfId="1" builtinId="3" customBuiltin="1"/>
    <cellStyle name="Comma (EUR)" xfId="65" xr:uid="{A3A21B01-BA56-4C5B-826E-225C8B02F38E}"/>
    <cellStyle name="Comma [0]" xfId="61" builtinId="6" customBuiltin="1"/>
    <cellStyle name="Comma [0] (EUR)" xfId="66" xr:uid="{A65E0E2C-F6DD-49A8-9F8B-75FA61C16E67}"/>
    <cellStyle name="Comma [000]" xfId="45" xr:uid="{00000000-0005-0000-0000-00001D000000}"/>
    <cellStyle name="Comma(CR)" xfId="63" xr:uid="{00A71203-94B2-4DA1-852E-D3D0EDF131DB}"/>
    <cellStyle name="Comma(CR)[0]" xfId="62" xr:uid="{99A21A31-8627-40DC-B63F-AB6C120710A8}"/>
    <cellStyle name="Currency" xfId="2" builtinId="4" customBuiltin="1"/>
    <cellStyle name="Explanatory Text" xfId="19" builtinId="53" customBuiltin="1"/>
    <cellStyle name="Fixed Width" xfId="59" xr:uid="{1518889F-33C6-41A9-AE05-77A64A68E564}"/>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ustomBuiltin="1"/>
    <cellStyle name="Note" xfId="18" builtinId="10" customBuiltin="1"/>
    <cellStyle name="Output" xfId="13" builtinId="21" customBuiltin="1"/>
    <cellStyle name="Percent" xfId="3" builtinId="5" customBuiltin="1"/>
    <cellStyle name="Signature" xfId="60" xr:uid="{D94DE36F-5C3D-4E42-B5B1-9EF5327F72A0}"/>
    <cellStyle name="Title" xfId="4" builtinId="15" customBuiltin="1"/>
    <cellStyle name="Total" xfId="20" builtinId="25" customBuiltin="1"/>
    <cellStyle name="Warning Text" xfId="17" builtinId="11" customBuiltin="1"/>
  </cellStyles>
  <dxfs count="33">
    <dxf>
      <font>
        <color theme="0" tint="-4.9989318521683403E-2"/>
      </font>
    </dxf>
    <dxf>
      <font>
        <color theme="0" tint="-0.14996795556505021"/>
      </font>
    </dxf>
    <dxf>
      <font>
        <color theme="0" tint="-0.14996795556505021"/>
      </font>
    </dxf>
    <dxf>
      <font>
        <color theme="0" tint="-4.9989318521683403E-2"/>
      </font>
    </dxf>
    <dxf>
      <font>
        <color theme="0" tint="-0.14996795556505021"/>
      </font>
    </dxf>
    <dxf>
      <font>
        <color theme="0" tint="-4.9989318521683403E-2"/>
      </font>
    </dxf>
    <dxf>
      <font>
        <color theme="0" tint="-0.14996795556505021"/>
      </font>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border>
    </dxf>
    <dxf>
      <font>
        <color theme="0" tint="-0.14996795556505021"/>
      </font>
    </dxf>
    <dxf>
      <font>
        <color theme="0" tint="-4.9989318521683403E-2"/>
      </font>
      <border>
        <left/>
        <right/>
        <top/>
        <bottom/>
        <vertical/>
        <horizontal/>
      </border>
    </dxf>
    <dxf>
      <font>
        <color theme="0" tint="-4.9989318521683403E-2"/>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border>
    </dxf>
    <dxf>
      <font>
        <color theme="0" tint="-4.9989318521683403E-2"/>
      </font>
      <fill>
        <patternFill>
          <bgColor theme="0" tint="-4.9989318521683403E-2"/>
        </patternFill>
      </fill>
      <border>
        <left/>
        <right/>
        <top/>
        <bottom/>
        <vertical/>
        <horizontal/>
      </border>
    </dxf>
    <dxf>
      <font>
        <b/>
        <i/>
        <color rgb="FFFF0000"/>
      </font>
    </dxf>
    <dxf>
      <font>
        <color theme="0" tint="-4.9989318521683403E-2"/>
      </font>
      <fill>
        <patternFill>
          <bgColor theme="0" tint="-4.9989318521683403E-2"/>
        </patternFill>
      </fill>
      <border>
        <left/>
        <right/>
        <top/>
        <bottom/>
        <vertical/>
        <horizontal/>
      </border>
    </dxf>
    <dxf>
      <font>
        <b/>
        <i/>
        <color rgb="FFFF0000"/>
      </font>
    </dxf>
    <dxf>
      <font>
        <b/>
        <i/>
        <color rgb="FFFF0000"/>
      </font>
    </dxf>
    <dxf>
      <font>
        <b/>
        <i/>
        <color rgb="FFFF0000"/>
      </font>
    </dxf>
    <dxf>
      <font>
        <color theme="0" tint="-4.9989318521683403E-2"/>
      </font>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6" tint="0.79998168889431442"/>
        </patternFill>
      </fill>
    </dxf>
  </dxfs>
  <tableStyles count="0" defaultTableStyle="TableStyleMedium2" defaultPivotStyle="PivotStyleLight16"/>
  <colors>
    <mruColors>
      <color rgb="FFD52B1E"/>
      <color rgb="FFE04126"/>
      <color rgb="FF0000FF"/>
      <color rgb="FF0033CC"/>
      <color rgb="FF0066FF"/>
      <color rgb="FFE7F6FF"/>
      <color rgb="FFDFDFE9"/>
      <color rgb="FFCCECFF"/>
      <color rgb="FF99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RichValueStructure" Target="richData/rdrichvaluestructure.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17/06/relationships/rdRichValue" Target="richData/rdrichvalue.xml"/><Relationship Id="rId10" Type="http://schemas.openxmlformats.org/officeDocument/2006/relationships/theme" Target="theme/theme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22/10/relationships/richValueRel" Target="richData/richValueRel.xml"/><Relationship Id="rId22" Type="http://schemas.openxmlformats.org/officeDocument/2006/relationships/customXml" Target="../customXml/item4.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1F7FCE-1171-48ED-99D5-26CE43DBEF92}" name="tTYPES" displayName="tTYPES" ref="C3:E7" totalsRowShown="0">
  <autoFilter ref="C3:E7" xr:uid="{73633CE3-7B07-41CA-8C62-93D903358A02}"/>
  <tableColumns count="3">
    <tableColumn id="1" xr3:uid="{A7A1C959-C884-44DA-9E9C-EA5E7648F2E7}" name="Types"/>
    <tableColumn id="2" xr3:uid="{A25E74A6-7305-4E4C-99F7-342F4B46A562}" name="Units"/>
    <tableColumn id="3" xr3:uid="{FA1AF6AA-2CBF-4A9B-A48F-557E82024E45}" name="Per Unit"/>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741EDB-8F1E-40E8-9507-E6946DD7F08A}" name="tINC" displayName="tINC" ref="A3:A6" totalsRowShown="0">
  <autoFilter ref="A3:A6" xr:uid="{308E1365-2C2E-49A8-839F-3C435CB47F55}"/>
  <tableColumns count="1">
    <tableColumn id="1" xr3:uid="{3B3CB6F4-3102-4B5F-ADF3-542433112639}" name="GST"/>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ourism.sa.gov.au/media/1a5blobg/create-an-effective-tourism-package.pdf" TargetMode="External"/><Relationship Id="rId2" Type="http://schemas.openxmlformats.org/officeDocument/2006/relationships/hyperlink" Target="https://tourism.sa.gov.au/media/jsrpgesj/what-is-commission.pdf" TargetMode="External"/><Relationship Id="rId1" Type="http://schemas.openxmlformats.org/officeDocument/2006/relationships/hyperlink" Target="https://tourism.sa.gov.au/media/c4wbdnll/working-with-distribution-partners.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tourism.sa.gov.au/media/c4wbdnll/working-with-distribution-partners.pdf" TargetMode="External"/><Relationship Id="rId1" Type="http://schemas.openxmlformats.org/officeDocument/2006/relationships/hyperlink" Target="https://tourism.sa.gov.au/media/jsrpgesj/what-is-commission.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E8BEA-65B5-445C-ACD6-DD578510E296}">
  <sheetPr codeName="Sheet6"/>
  <dimension ref="A1:B47"/>
  <sheetViews>
    <sheetView showGridLines="0" showRowColHeaders="0" tabSelected="1" zoomScaleNormal="168" workbookViewId="0">
      <selection activeCell="B6" sqref="B6"/>
    </sheetView>
  </sheetViews>
  <sheetFormatPr defaultColWidth="8.85546875" defaultRowHeight="15" x14ac:dyDescent="0.25"/>
  <cols>
    <col min="1" max="1" width="1.42578125" style="34" customWidth="1"/>
    <col min="2" max="2" width="167.5703125" style="35" customWidth="1"/>
    <col min="3" max="16384" width="8.85546875" style="34"/>
  </cols>
  <sheetData>
    <row r="1" spans="1:2" ht="9" customHeight="1" x14ac:dyDescent="0.25">
      <c r="A1" s="38"/>
      <c r="B1" s="38"/>
    </row>
    <row r="2" spans="1:2" ht="48" customHeight="1" x14ac:dyDescent="0.25">
      <c r="A2" s="40"/>
      <c r="B2" s="40" t="e" vm="1">
        <v>#VALUE!</v>
      </c>
    </row>
    <row r="3" spans="1:2" ht="9" customHeight="1" x14ac:dyDescent="0.25">
      <c r="A3" s="40"/>
      <c r="B3" s="40"/>
    </row>
    <row r="4" spans="1:2" ht="24.95" customHeight="1" x14ac:dyDescent="0.25">
      <c r="A4" s="39"/>
      <c r="B4" s="39" t="s">
        <v>196</v>
      </c>
    </row>
    <row r="5" spans="1:2" ht="9" customHeight="1" x14ac:dyDescent="0.25">
      <c r="A5" s="39"/>
      <c r="B5" s="39"/>
    </row>
    <row r="6" spans="1:2" s="148" customFormat="1" ht="8.25" x14ac:dyDescent="0.25">
      <c r="B6" s="149"/>
    </row>
    <row r="7" spans="1:2" x14ac:dyDescent="0.25">
      <c r="B7" s="35" t="s">
        <v>144</v>
      </c>
    </row>
    <row r="8" spans="1:2" ht="30" x14ac:dyDescent="0.25">
      <c r="B8" s="35" t="s">
        <v>147</v>
      </c>
    </row>
    <row r="9" spans="1:2" s="148" customFormat="1" ht="8.25" x14ac:dyDescent="0.25">
      <c r="B9" s="147"/>
    </row>
    <row r="10" spans="1:2" x14ac:dyDescent="0.25">
      <c r="B10" s="36" t="s">
        <v>143</v>
      </c>
    </row>
    <row r="11" spans="1:2" x14ac:dyDescent="0.25">
      <c r="B11" s="35" t="s">
        <v>145</v>
      </c>
    </row>
    <row r="12" spans="1:2" s="148" customFormat="1" ht="8.25" x14ac:dyDescent="0.25">
      <c r="B12" s="147"/>
    </row>
    <row r="13" spans="1:2" x14ac:dyDescent="0.25">
      <c r="B13" s="46" t="s">
        <v>155</v>
      </c>
    </row>
    <row r="14" spans="1:2" x14ac:dyDescent="0.25">
      <c r="B14" s="35" t="s">
        <v>148</v>
      </c>
    </row>
    <row r="15" spans="1:2" x14ac:dyDescent="0.25">
      <c r="B15" s="35" t="s">
        <v>183</v>
      </c>
    </row>
    <row r="16" spans="1:2" x14ac:dyDescent="0.25">
      <c r="B16" s="146" t="s">
        <v>206</v>
      </c>
    </row>
    <row r="17" spans="2:2" ht="17.25" customHeight="1" x14ac:dyDescent="0.25">
      <c r="B17" s="146" t="s">
        <v>207</v>
      </c>
    </row>
    <row r="18" spans="2:2" s="148" customFormat="1" ht="8.25" x14ac:dyDescent="0.25">
      <c r="B18" s="147"/>
    </row>
    <row r="19" spans="2:2" x14ac:dyDescent="0.25">
      <c r="B19" s="46" t="s">
        <v>156</v>
      </c>
    </row>
    <row r="20" spans="2:2" ht="30" x14ac:dyDescent="0.25">
      <c r="B20" s="35" t="s">
        <v>184</v>
      </c>
    </row>
    <row r="21" spans="2:2" x14ac:dyDescent="0.25">
      <c r="B21" s="35" t="s">
        <v>185</v>
      </c>
    </row>
    <row r="22" spans="2:2" ht="30" x14ac:dyDescent="0.25">
      <c r="B22" s="35" t="s">
        <v>186</v>
      </c>
    </row>
    <row r="23" spans="2:2" ht="30" x14ac:dyDescent="0.25">
      <c r="B23" s="35" t="s">
        <v>179</v>
      </c>
    </row>
    <row r="24" spans="2:2" x14ac:dyDescent="0.25">
      <c r="B24" s="34" t="s">
        <v>187</v>
      </c>
    </row>
    <row r="25" spans="2:2" s="148" customFormat="1" ht="8.25" x14ac:dyDescent="0.25">
      <c r="B25" s="147"/>
    </row>
    <row r="26" spans="2:2" x14ac:dyDescent="0.25">
      <c r="B26" s="46" t="s">
        <v>157</v>
      </c>
    </row>
    <row r="27" spans="2:2" x14ac:dyDescent="0.25">
      <c r="B27" s="35" t="s">
        <v>188</v>
      </c>
    </row>
    <row r="28" spans="2:2" x14ac:dyDescent="0.25">
      <c r="B28" s="35" t="s">
        <v>149</v>
      </c>
    </row>
    <row r="29" spans="2:2" s="148" customFormat="1" ht="8.25" x14ac:dyDescent="0.25">
      <c r="B29" s="147"/>
    </row>
    <row r="30" spans="2:2" x14ac:dyDescent="0.25">
      <c r="B30" s="46" t="s">
        <v>158</v>
      </c>
    </row>
    <row r="31" spans="2:2" x14ac:dyDescent="0.25">
      <c r="B31" s="35" t="s">
        <v>189</v>
      </c>
    </row>
    <row r="32" spans="2:2" x14ac:dyDescent="0.25">
      <c r="B32" s="35" t="s">
        <v>150</v>
      </c>
    </row>
    <row r="33" spans="2:2" s="148" customFormat="1" ht="8.25" x14ac:dyDescent="0.25">
      <c r="B33" s="147"/>
    </row>
    <row r="34" spans="2:2" x14ac:dyDescent="0.25">
      <c r="B34" s="46" t="s">
        <v>159</v>
      </c>
    </row>
    <row r="35" spans="2:2" ht="30" x14ac:dyDescent="0.25">
      <c r="B35" s="35" t="s">
        <v>190</v>
      </c>
    </row>
    <row r="36" spans="2:2" s="148" customFormat="1" ht="8.25" x14ac:dyDescent="0.25">
      <c r="B36" s="147"/>
    </row>
    <row r="37" spans="2:2" x14ac:dyDescent="0.25">
      <c r="B37" s="46" t="s">
        <v>160</v>
      </c>
    </row>
    <row r="38" spans="2:2" ht="45" x14ac:dyDescent="0.25">
      <c r="B38" s="35" t="s">
        <v>191</v>
      </c>
    </row>
    <row r="39" spans="2:2" s="148" customFormat="1" ht="8.25" x14ac:dyDescent="0.25">
      <c r="B39" s="147"/>
    </row>
    <row r="40" spans="2:2" x14ac:dyDescent="0.25">
      <c r="B40" s="41" t="s">
        <v>146</v>
      </c>
    </row>
    <row r="41" spans="2:2" ht="16.5" customHeight="1" x14ac:dyDescent="0.25">
      <c r="B41" s="42" t="s">
        <v>192</v>
      </c>
    </row>
    <row r="42" spans="2:2" ht="30" x14ac:dyDescent="0.25">
      <c r="B42" s="42" t="s">
        <v>193</v>
      </c>
    </row>
    <row r="43" spans="2:2" ht="30" x14ac:dyDescent="0.25">
      <c r="B43" s="42" t="s">
        <v>194</v>
      </c>
    </row>
    <row r="44" spans="2:2" ht="45" x14ac:dyDescent="0.25">
      <c r="B44" s="42" t="s">
        <v>195</v>
      </c>
    </row>
    <row r="45" spans="2:2" x14ac:dyDescent="0.25">
      <c r="B45" s="42"/>
    </row>
    <row r="46" spans="2:2" s="148" customFormat="1" ht="8.25" x14ac:dyDescent="0.25">
      <c r="B46" s="147"/>
    </row>
    <row r="47" spans="2:2" ht="112.5" x14ac:dyDescent="0.25">
      <c r="B47" s="37" t="s">
        <v>151</v>
      </c>
    </row>
  </sheetData>
  <sheetProtection sheet="1" insertHyperlinks="0"/>
  <hyperlinks>
    <hyperlink ref="B21" r:id="rId1" display="Refer to the Working with Distribution Partners document (https://tourism.sa.gov.au/media/c4wbdnll/working-with-distribution-partners.pdf) for more information on how the tourism distribution system works and the types of partners you can work with." xr:uid="{A5B911A8-7A31-46DC-93F6-5A64E40FBA4D}"/>
    <hyperlink ref="B24" r:id="rId2" display="Refer to the What is Commission (https://tourism.sa.gov.au/media/jsrpgesj/what-is-commission.pdf) document for more information on commissions. " xr:uid="{E0170DFA-31A8-4E44-B66E-7498F30F06E1}"/>
    <hyperlink ref="B44" r:id="rId3" display="• Tourism Package - A package involves selling multiple tourism products (usually involving a number of businesses) through a single booking. For more information about packages, refer to the Create an Effective Tourism Package document (https://tourism.sa.gov.au/media/1a5blobg/create-an-effective-tourism-package.pdf)." xr:uid="{E59E184B-A231-41E4-93DD-ACB058948D1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CD4B-EBF2-4DD6-8B69-F5391874CB1F}">
  <sheetPr codeName="Sheet7"/>
  <dimension ref="A1:M26"/>
  <sheetViews>
    <sheetView showGridLines="0" showRowColHeaders="0" zoomScaleNormal="100" workbookViewId="0">
      <selection activeCell="D16" sqref="D16"/>
    </sheetView>
  </sheetViews>
  <sheetFormatPr defaultColWidth="8.85546875" defaultRowHeight="15" x14ac:dyDescent="0.25"/>
  <cols>
    <col min="1" max="2" width="1.5703125" style="43" customWidth="1"/>
    <col min="3" max="3" width="12.5703125" style="43" customWidth="1"/>
    <col min="4" max="4" width="42.5703125" style="43" customWidth="1"/>
    <col min="5" max="5" width="1.5703125" style="43" customWidth="1"/>
    <col min="6" max="6" width="13.42578125" style="43" customWidth="1"/>
    <col min="7" max="7" width="3.42578125" style="43" customWidth="1"/>
    <col min="8" max="8" width="1.5703125" style="43" customWidth="1"/>
    <col min="9" max="9" width="16.42578125" style="43" customWidth="1"/>
    <col min="10" max="10" width="1.5703125" style="43" customWidth="1"/>
    <col min="11" max="11" width="14.85546875" style="43" customWidth="1"/>
    <col min="12" max="13" width="1.5703125" style="43" customWidth="1"/>
    <col min="14" max="16384" width="8.85546875" style="34"/>
  </cols>
  <sheetData>
    <row r="1" spans="1:13" ht="9" customHeight="1" x14ac:dyDescent="0.25">
      <c r="A1" s="38"/>
      <c r="B1" s="38"/>
      <c r="C1" s="38"/>
      <c r="D1" s="38"/>
      <c r="E1" s="38"/>
      <c r="F1" s="38"/>
      <c r="G1" s="38"/>
      <c r="H1" s="38"/>
      <c r="I1" s="38"/>
      <c r="J1" s="38"/>
      <c r="K1" s="38"/>
      <c r="L1" s="38"/>
      <c r="M1" s="38"/>
    </row>
    <row r="2" spans="1:13" ht="48" customHeight="1" x14ac:dyDescent="0.25">
      <c r="A2" s="166" t="e" vm="2">
        <v>#VALUE!</v>
      </c>
      <c r="B2" s="166"/>
      <c r="C2" s="166"/>
      <c r="D2" s="166"/>
      <c r="E2" s="166"/>
      <c r="F2" s="166"/>
      <c r="G2" s="166"/>
      <c r="H2" s="166"/>
      <c r="I2" s="166"/>
      <c r="J2" s="166"/>
      <c r="K2" s="166"/>
      <c r="L2" s="166"/>
      <c r="M2" s="166"/>
    </row>
    <row r="3" spans="1:13" ht="9" customHeight="1" x14ac:dyDescent="0.25">
      <c r="A3" s="38"/>
      <c r="B3" s="38"/>
      <c r="C3" s="38"/>
      <c r="D3" s="38"/>
      <c r="E3" s="38"/>
      <c r="F3" s="38"/>
      <c r="G3" s="38"/>
      <c r="H3" s="38"/>
      <c r="I3" s="38"/>
      <c r="J3" s="38"/>
      <c r="K3" s="38"/>
      <c r="L3" s="38"/>
      <c r="M3" s="38"/>
    </row>
    <row r="4" spans="1:13" s="43" customFormat="1" ht="26.25" x14ac:dyDescent="0.25">
      <c r="A4" s="44" t="s">
        <v>199</v>
      </c>
      <c r="B4" s="44"/>
      <c r="C4" s="45"/>
      <c r="D4" s="45"/>
      <c r="E4" s="45"/>
      <c r="F4" s="45"/>
      <c r="G4" s="45"/>
      <c r="H4" s="45"/>
      <c r="I4" s="45"/>
      <c r="J4" s="45"/>
      <c r="K4" s="45"/>
      <c r="L4" s="45"/>
      <c r="M4" s="45"/>
    </row>
    <row r="5" spans="1:13" s="43" customFormat="1" ht="9" customHeight="1" x14ac:dyDescent="0.25">
      <c r="A5" s="44"/>
      <c r="B5" s="44"/>
      <c r="C5" s="45"/>
      <c r="D5" s="45"/>
      <c r="E5" s="45"/>
      <c r="F5" s="45"/>
      <c r="G5" s="45"/>
      <c r="H5" s="45"/>
      <c r="I5" s="45"/>
      <c r="J5" s="45"/>
      <c r="K5" s="45"/>
      <c r="L5" s="45"/>
      <c r="M5" s="45"/>
    </row>
    <row r="6" spans="1:13" s="151" customFormat="1" ht="8.25" x14ac:dyDescent="0.25">
      <c r="A6" s="150"/>
      <c r="B6" s="150"/>
      <c r="C6" s="150"/>
      <c r="D6" s="150"/>
      <c r="E6" s="150"/>
      <c r="F6" s="150"/>
      <c r="G6" s="150"/>
      <c r="H6" s="150"/>
      <c r="I6" s="150"/>
      <c r="J6" s="150"/>
      <c r="K6" s="150"/>
      <c r="L6" s="150"/>
      <c r="M6" s="150"/>
    </row>
    <row r="7" spans="1:13" s="43" customFormat="1" ht="18.75" x14ac:dyDescent="0.25">
      <c r="B7" s="84" t="s">
        <v>46</v>
      </c>
      <c r="C7" s="85"/>
      <c r="D7" s="85"/>
      <c r="E7" s="85"/>
      <c r="F7" s="85"/>
      <c r="G7" s="85"/>
      <c r="H7" s="85"/>
      <c r="I7" s="85"/>
      <c r="J7" s="85"/>
      <c r="K7" s="85"/>
      <c r="L7" s="86"/>
    </row>
    <row r="8" spans="1:13" s="43" customFormat="1" ht="9.75" customHeight="1" x14ac:dyDescent="0.25">
      <c r="B8" s="48"/>
      <c r="C8" s="49"/>
      <c r="D8" s="49"/>
      <c r="E8" s="49"/>
      <c r="F8" s="49"/>
      <c r="G8" s="49"/>
      <c r="H8" s="49"/>
      <c r="I8" s="49"/>
      <c r="J8" s="49"/>
      <c r="K8" s="49"/>
      <c r="L8" s="50"/>
    </row>
    <row r="9" spans="1:13" s="43" customFormat="1" ht="15.75" x14ac:dyDescent="0.25">
      <c r="B9" s="48"/>
      <c r="C9" s="49"/>
      <c r="D9" s="51" t="s">
        <v>0</v>
      </c>
      <c r="E9" s="49"/>
      <c r="F9" s="152" t="s">
        <v>1</v>
      </c>
      <c r="G9" s="52" t="s">
        <v>3</v>
      </c>
      <c r="H9" s="49"/>
      <c r="I9" s="49"/>
      <c r="J9" s="49"/>
      <c r="K9" s="49"/>
      <c r="L9" s="50"/>
    </row>
    <row r="10" spans="1:13" s="43" customFormat="1" ht="9.75" customHeight="1" x14ac:dyDescent="0.25">
      <c r="B10" s="48"/>
      <c r="C10" s="49"/>
      <c r="D10" s="53"/>
      <c r="E10" s="49"/>
      <c r="F10" s="53"/>
      <c r="G10" s="49"/>
      <c r="H10" s="49"/>
      <c r="I10" s="49"/>
      <c r="J10" s="49"/>
      <c r="K10" s="49"/>
      <c r="L10" s="50"/>
    </row>
    <row r="11" spans="1:13" s="43" customFormat="1" ht="15.75" x14ac:dyDescent="0.25">
      <c r="B11" s="48"/>
      <c r="C11" s="49"/>
      <c r="D11" s="51" t="s">
        <v>197</v>
      </c>
      <c r="E11" s="49"/>
      <c r="F11" s="57" t="s">
        <v>16</v>
      </c>
      <c r="G11" s="52" t="s">
        <v>3</v>
      </c>
      <c r="H11" s="49"/>
      <c r="I11" s="49"/>
      <c r="J11" s="49"/>
      <c r="K11" s="49"/>
      <c r="L11" s="50"/>
    </row>
    <row r="12" spans="1:13" s="43" customFormat="1" ht="9.75" customHeight="1" x14ac:dyDescent="0.25">
      <c r="B12" s="54"/>
      <c r="C12" s="55"/>
      <c r="D12" s="55"/>
      <c r="E12" s="55"/>
      <c r="F12" s="55"/>
      <c r="G12" s="55"/>
      <c r="H12" s="55"/>
      <c r="I12" s="55"/>
      <c r="J12" s="55"/>
      <c r="K12" s="55"/>
      <c r="L12" s="56"/>
    </row>
    <row r="13" spans="1:13" s="151" customFormat="1" ht="8.25" x14ac:dyDescent="0.25"/>
    <row r="14" spans="1:13" s="43" customFormat="1" ht="18.75" x14ac:dyDescent="0.25">
      <c r="B14" s="84" t="s">
        <v>198</v>
      </c>
      <c r="C14" s="85"/>
      <c r="D14" s="85"/>
      <c r="E14" s="85"/>
      <c r="F14" s="85"/>
      <c r="G14" s="85"/>
      <c r="H14" s="85"/>
      <c r="I14" s="85"/>
      <c r="J14" s="85"/>
      <c r="K14" s="85"/>
      <c r="L14" s="86"/>
    </row>
    <row r="15" spans="1:13" s="43" customFormat="1" ht="40.5" x14ac:dyDescent="0.25">
      <c r="B15" s="48"/>
      <c r="C15" s="49"/>
      <c r="D15" s="58" t="s">
        <v>50</v>
      </c>
      <c r="E15" s="49"/>
      <c r="F15" s="58" t="s">
        <v>49</v>
      </c>
      <c r="G15" s="49"/>
      <c r="H15" s="49"/>
      <c r="I15" s="59" t="s">
        <v>114</v>
      </c>
      <c r="J15" s="49"/>
      <c r="K15" s="59" t="s">
        <v>163</v>
      </c>
      <c r="L15" s="50"/>
    </row>
    <row r="16" spans="1:13" s="43" customFormat="1" x14ac:dyDescent="0.25">
      <c r="B16" s="48"/>
      <c r="C16" s="49" t="s">
        <v>2</v>
      </c>
      <c r="D16" s="153"/>
      <c r="E16" s="49"/>
      <c r="F16" s="164"/>
      <c r="G16" s="165"/>
      <c r="H16" s="49"/>
      <c r="I16" s="152"/>
      <c r="J16" s="49"/>
      <c r="K16" s="49"/>
      <c r="L16" s="50"/>
    </row>
    <row r="17" spans="2:12" s="43" customFormat="1" ht="9.75" customHeight="1" x14ac:dyDescent="0.25">
      <c r="B17" s="48"/>
      <c r="C17" s="49"/>
      <c r="D17" s="49"/>
      <c r="E17" s="49"/>
      <c r="F17" s="49"/>
      <c r="G17" s="49"/>
      <c r="H17" s="49"/>
      <c r="I17" s="49"/>
      <c r="J17" s="49"/>
      <c r="K17" s="49"/>
      <c r="L17" s="50"/>
    </row>
    <row r="18" spans="2:12" s="43" customFormat="1" x14ac:dyDescent="0.25">
      <c r="B18" s="48"/>
      <c r="C18" s="49" t="s">
        <v>5</v>
      </c>
      <c r="D18" s="153"/>
      <c r="E18" s="49"/>
      <c r="F18" s="164"/>
      <c r="G18" s="165"/>
      <c r="H18" s="49"/>
      <c r="I18" s="57"/>
      <c r="J18" s="49"/>
      <c r="K18" s="152"/>
      <c r="L18" s="50"/>
    </row>
    <row r="19" spans="2:12" s="43" customFormat="1" ht="9.75" customHeight="1" x14ac:dyDescent="0.25">
      <c r="B19" s="48"/>
      <c r="C19" s="49"/>
      <c r="D19" s="49"/>
      <c r="E19" s="49"/>
      <c r="F19" s="49"/>
      <c r="G19" s="49"/>
      <c r="H19" s="49"/>
      <c r="I19" s="49"/>
      <c r="J19" s="49"/>
      <c r="K19" s="49"/>
      <c r="L19" s="50"/>
    </row>
    <row r="20" spans="2:12" s="43" customFormat="1" x14ac:dyDescent="0.25">
      <c r="B20" s="48"/>
      <c r="C20" s="49" t="s">
        <v>6</v>
      </c>
      <c r="D20" s="153"/>
      <c r="E20" s="49"/>
      <c r="F20" s="164"/>
      <c r="G20" s="165"/>
      <c r="H20" s="49"/>
      <c r="I20" s="57"/>
      <c r="J20" s="49"/>
      <c r="K20" s="152"/>
      <c r="L20" s="50"/>
    </row>
    <row r="21" spans="2:12" s="43" customFormat="1" ht="9.75" customHeight="1" x14ac:dyDescent="0.25">
      <c r="B21" s="48"/>
      <c r="C21" s="49"/>
      <c r="D21" s="49"/>
      <c r="E21" s="49"/>
      <c r="F21" s="49"/>
      <c r="G21" s="49"/>
      <c r="H21" s="49"/>
      <c r="I21" s="49"/>
      <c r="J21" s="49"/>
      <c r="K21" s="49"/>
      <c r="L21" s="50"/>
    </row>
    <row r="22" spans="2:12" s="43" customFormat="1" x14ac:dyDescent="0.25">
      <c r="B22" s="48"/>
      <c r="C22" s="49" t="s">
        <v>7</v>
      </c>
      <c r="D22" s="60"/>
      <c r="E22" s="49"/>
      <c r="F22" s="164"/>
      <c r="G22" s="165"/>
      <c r="H22" s="49"/>
      <c r="I22" s="57"/>
      <c r="J22" s="49"/>
      <c r="K22" s="152"/>
      <c r="L22" s="50"/>
    </row>
    <row r="23" spans="2:12" s="43" customFormat="1" ht="9.75" customHeight="1" x14ac:dyDescent="0.25">
      <c r="B23" s="48"/>
      <c r="C23" s="49"/>
      <c r="D23" s="49"/>
      <c r="E23" s="49"/>
      <c r="F23" s="49"/>
      <c r="G23" s="49"/>
      <c r="H23" s="49"/>
      <c r="I23" s="49"/>
      <c r="J23" s="49"/>
      <c r="K23" s="49"/>
      <c r="L23" s="50"/>
    </row>
    <row r="24" spans="2:12" s="43" customFormat="1" x14ac:dyDescent="0.25">
      <c r="B24" s="48"/>
      <c r="C24" s="49" t="s">
        <v>8</v>
      </c>
      <c r="D24" s="60"/>
      <c r="E24" s="49"/>
      <c r="F24" s="164"/>
      <c r="G24" s="165"/>
      <c r="H24" s="49"/>
      <c r="I24" s="57"/>
      <c r="J24" s="49"/>
      <c r="K24" s="152"/>
      <c r="L24" s="50"/>
    </row>
    <row r="25" spans="2:12" s="43" customFormat="1" ht="9.75" customHeight="1" x14ac:dyDescent="0.25">
      <c r="B25" s="54"/>
      <c r="C25" s="55"/>
      <c r="D25" s="55"/>
      <c r="E25" s="55"/>
      <c r="F25" s="55"/>
      <c r="G25" s="55"/>
      <c r="H25" s="55"/>
      <c r="I25" s="55"/>
      <c r="J25" s="55"/>
      <c r="K25" s="55"/>
      <c r="L25" s="56"/>
    </row>
    <row r="26" spans="2:12" s="43" customFormat="1" x14ac:dyDescent="0.25"/>
  </sheetData>
  <sheetProtection sheet="1" formatCells="0" selectLockedCells="1"/>
  <mergeCells count="6">
    <mergeCell ref="F20:G20"/>
    <mergeCell ref="F22:G22"/>
    <mergeCell ref="F24:G24"/>
    <mergeCell ref="A2:M2"/>
    <mergeCell ref="F16:G16"/>
    <mergeCell ref="F18:G18"/>
  </mergeCells>
  <conditionalFormatting sqref="D16 F16:G16 I16">
    <cfRule type="expression" dxfId="32" priority="5">
      <formula>pHIDE1=1</formula>
    </cfRule>
  </conditionalFormatting>
  <conditionalFormatting sqref="D18 F18:G18 I18">
    <cfRule type="expression" dxfId="31" priority="4">
      <formula>pHIDE2=1</formula>
    </cfRule>
  </conditionalFormatting>
  <conditionalFormatting sqref="D20 F20:G20 I20">
    <cfRule type="expression" dxfId="30" priority="3">
      <formula>pHIDE3=1</formula>
    </cfRule>
  </conditionalFormatting>
  <conditionalFormatting sqref="D22 F22:G22 I22">
    <cfRule type="expression" dxfId="29" priority="2">
      <formula>pHIDE4=1</formula>
    </cfRule>
  </conditionalFormatting>
  <conditionalFormatting sqref="D24 F24:G24 I24">
    <cfRule type="expression" dxfId="28" priority="1">
      <formula>pHIDE5=1</formula>
    </cfRule>
  </conditionalFormatting>
  <conditionalFormatting sqref="I15:I16 I18 I20 I22 I24">
    <cfRule type="expression" dxfId="27" priority="13">
      <formula>pREG=0</formula>
    </cfRule>
  </conditionalFormatting>
  <dataValidations count="3">
    <dataValidation type="list" allowBlank="1" sqref="F11" xr:uid="{8CFF2C22-8F9D-4F12-AA8B-E57F7A098B27}">
      <formula1>lINC</formula1>
    </dataValidation>
    <dataValidation type="list" allowBlank="1" showErrorMessage="1" errorTitle="Product Type" error="Select from the drop-down list, or enter &quot;Tour&quot;, Attraction&quot; or &quot;Accommodation&quot;" sqref="F16 F18 F20 F22 F24" xr:uid="{A4CC6FDE-FD9B-4659-9CC1-A34BB5FADD2A}">
      <formula1>lTYPES</formula1>
    </dataValidation>
    <dataValidation allowBlank="1" showInputMessage="1" promptTitle="GST registration" prompt="Info here" sqref="G11" xr:uid="{BD040A54-8407-4DEF-B005-5028842907A5}"/>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23222-6DAC-4384-A890-539896B5B08F}">
  <sheetPr codeName="Sheet8"/>
  <dimension ref="A1:O43"/>
  <sheetViews>
    <sheetView showGridLines="0" showRowColHeaders="0" zoomScaleNormal="100" workbookViewId="0">
      <selection activeCell="C12" sqref="C12"/>
    </sheetView>
  </sheetViews>
  <sheetFormatPr defaultColWidth="8.85546875" defaultRowHeight="15" x14ac:dyDescent="0.25"/>
  <cols>
    <col min="1" max="2" width="1.5703125" style="34" customWidth="1"/>
    <col min="3" max="3" width="29" style="34" customWidth="1"/>
    <col min="4" max="4" width="1.5703125" style="34" customWidth="1"/>
    <col min="5" max="5" width="13.5703125" style="34" customWidth="1"/>
    <col min="6" max="6" width="1.5703125" style="34" customWidth="1"/>
    <col min="7" max="7" width="13.5703125" style="34" customWidth="1"/>
    <col min="8" max="8" width="1.5703125" style="34" customWidth="1"/>
    <col min="9" max="9" width="13.5703125" style="34" customWidth="1"/>
    <col min="10" max="10" width="1.5703125" style="34" customWidth="1"/>
    <col min="11" max="11" width="13.5703125" style="34" customWidth="1"/>
    <col min="12" max="12" width="1.5703125" style="34" customWidth="1"/>
    <col min="13" max="13" width="13.5703125" style="34" customWidth="1"/>
    <col min="14" max="15" width="1.5703125" style="34" customWidth="1"/>
    <col min="16" max="16384" width="8.85546875" style="34"/>
  </cols>
  <sheetData>
    <row r="1" spans="1:15" ht="9" customHeight="1" x14ac:dyDescent="0.25">
      <c r="A1" s="38"/>
      <c r="B1" s="38"/>
      <c r="C1" s="38"/>
      <c r="D1" s="38"/>
      <c r="E1" s="38"/>
      <c r="F1" s="38"/>
      <c r="G1" s="38"/>
      <c r="H1" s="38"/>
      <c r="I1" s="38"/>
      <c r="J1" s="38"/>
      <c r="K1" s="38"/>
      <c r="L1" s="38"/>
      <c r="M1" s="38"/>
      <c r="N1" s="38"/>
      <c r="O1" s="38"/>
    </row>
    <row r="2" spans="1:15" ht="48" customHeight="1" x14ac:dyDescent="0.25">
      <c r="A2" s="166" t="e" vm="1">
        <v>#VALUE!</v>
      </c>
      <c r="B2" s="166"/>
      <c r="C2" s="166"/>
      <c r="D2" s="166"/>
      <c r="E2" s="166"/>
      <c r="F2" s="166"/>
      <c r="G2" s="166"/>
      <c r="H2" s="166"/>
      <c r="I2" s="166"/>
      <c r="J2" s="166"/>
      <c r="K2" s="166"/>
      <c r="L2" s="166"/>
      <c r="M2" s="166"/>
      <c r="N2" s="166"/>
      <c r="O2" s="166"/>
    </row>
    <row r="3" spans="1:15" ht="9" customHeight="1" x14ac:dyDescent="0.25">
      <c r="A3" s="38"/>
      <c r="B3" s="38"/>
      <c r="C3" s="38"/>
      <c r="D3" s="38"/>
      <c r="E3" s="38"/>
      <c r="F3" s="38"/>
      <c r="G3" s="38"/>
      <c r="H3" s="38"/>
      <c r="I3" s="38"/>
      <c r="J3" s="38"/>
      <c r="K3" s="38"/>
      <c r="L3" s="38"/>
      <c r="M3" s="167"/>
      <c r="N3" s="167"/>
      <c r="O3" s="167"/>
    </row>
    <row r="4" spans="1:15" ht="26.25" x14ac:dyDescent="0.25">
      <c r="A4" s="44" t="s">
        <v>200</v>
      </c>
      <c r="B4" s="44"/>
      <c r="C4" s="45"/>
      <c r="D4" s="45"/>
      <c r="E4" s="45"/>
      <c r="F4" s="45"/>
      <c r="G4" s="45"/>
      <c r="H4" s="45"/>
      <c r="I4" s="45"/>
      <c r="J4" s="45"/>
      <c r="K4" s="45"/>
      <c r="L4" s="45"/>
      <c r="M4" s="45"/>
      <c r="N4" s="45"/>
      <c r="O4" s="45"/>
    </row>
    <row r="5" spans="1:15" ht="9" customHeight="1" x14ac:dyDescent="0.25">
      <c r="A5" s="44"/>
      <c r="B5" s="44"/>
      <c r="C5" s="45"/>
      <c r="D5" s="45"/>
      <c r="E5" s="45"/>
      <c r="F5" s="45"/>
      <c r="G5" s="45"/>
      <c r="H5" s="45"/>
      <c r="I5" s="45"/>
      <c r="J5" s="45"/>
      <c r="K5" s="45"/>
      <c r="L5" s="45"/>
      <c r="M5" s="45"/>
      <c r="N5" s="45"/>
      <c r="O5" s="45"/>
    </row>
    <row r="6" spans="1:15" s="148" customFormat="1" ht="8.25" x14ac:dyDescent="0.25"/>
    <row r="7" spans="1:15" ht="18.75" x14ac:dyDescent="0.25">
      <c r="A7" s="43"/>
      <c r="B7" s="84" t="s">
        <v>201</v>
      </c>
      <c r="C7" s="85"/>
      <c r="D7" s="85"/>
      <c r="E7" s="85"/>
      <c r="F7" s="85"/>
      <c r="G7" s="85"/>
      <c r="H7" s="85"/>
      <c r="I7" s="85"/>
      <c r="J7" s="85"/>
      <c r="K7" s="85"/>
      <c r="L7" s="85"/>
      <c r="M7" s="85"/>
      <c r="N7" s="86"/>
      <c r="O7" s="43"/>
    </row>
    <row r="8" spans="1:15" x14ac:dyDescent="0.25">
      <c r="A8" s="43"/>
      <c r="B8" s="87" t="s">
        <v>152</v>
      </c>
      <c r="C8" s="88"/>
      <c r="D8" s="88"/>
      <c r="E8" s="88"/>
      <c r="F8" s="88"/>
      <c r="G8" s="88"/>
      <c r="H8" s="88"/>
      <c r="I8" s="88"/>
      <c r="J8" s="88"/>
      <c r="K8" s="88"/>
      <c r="L8" s="88"/>
      <c r="M8" s="88"/>
      <c r="N8" s="89"/>
      <c r="O8" s="43"/>
    </row>
    <row r="9" spans="1:15" s="43" customFormat="1" x14ac:dyDescent="0.25">
      <c r="B9" s="48"/>
      <c r="C9" s="58" t="s">
        <v>41</v>
      </c>
      <c r="D9" s="49"/>
      <c r="E9" s="61" t="s">
        <v>40</v>
      </c>
      <c r="F9" s="49"/>
      <c r="G9" s="49"/>
      <c r="H9" s="49"/>
      <c r="I9" s="49"/>
      <c r="J9" s="49"/>
      <c r="K9" s="49"/>
      <c r="L9" s="49"/>
      <c r="M9" s="49"/>
      <c r="N9" s="50"/>
    </row>
    <row r="10" spans="1:15" s="43" customFormat="1" x14ac:dyDescent="0.25">
      <c r="B10" s="48"/>
      <c r="C10" s="155" t="s">
        <v>31</v>
      </c>
      <c r="D10" s="49"/>
      <c r="E10" s="154">
        <v>0</v>
      </c>
      <c r="F10" s="49"/>
      <c r="G10" s="49"/>
      <c r="H10" s="62" t="s">
        <v>166</v>
      </c>
      <c r="I10" s="62"/>
      <c r="J10" s="49"/>
      <c r="K10" s="49"/>
      <c r="L10" s="49"/>
      <c r="M10" s="49"/>
      <c r="N10" s="50"/>
    </row>
    <row r="11" spans="1:15" s="43" customFormat="1" ht="9.75" customHeight="1" x14ac:dyDescent="0.25">
      <c r="B11" s="48"/>
      <c r="C11" s="49"/>
      <c r="D11" s="49"/>
      <c r="E11" s="63"/>
      <c r="F11" s="49"/>
      <c r="G11" s="49"/>
      <c r="H11" s="49"/>
      <c r="I11" s="49"/>
      <c r="J11" s="49"/>
      <c r="K11" s="49"/>
      <c r="L11" s="49"/>
      <c r="M11" s="49"/>
      <c r="N11" s="50"/>
    </row>
    <row r="12" spans="1:15" s="43" customFormat="1" x14ac:dyDescent="0.25">
      <c r="B12" s="48"/>
      <c r="C12" s="64" t="s">
        <v>42</v>
      </c>
      <c r="D12" s="49"/>
      <c r="E12" s="65">
        <v>0.1</v>
      </c>
      <c r="F12" s="49"/>
      <c r="G12" s="49"/>
      <c r="H12" s="49"/>
      <c r="I12" s="66" t="s">
        <v>154</v>
      </c>
      <c r="J12" s="66"/>
      <c r="K12" s="66"/>
      <c r="L12" s="66"/>
      <c r="M12" s="66"/>
      <c r="N12" s="50"/>
    </row>
    <row r="13" spans="1:15" s="43" customFormat="1" ht="9.75" customHeight="1" x14ac:dyDescent="0.25">
      <c r="B13" s="48"/>
      <c r="C13" s="49"/>
      <c r="D13" s="49"/>
      <c r="E13" s="63"/>
      <c r="F13" s="49"/>
      <c r="G13" s="49"/>
      <c r="H13" s="49"/>
      <c r="I13" s="49"/>
      <c r="J13" s="49"/>
      <c r="K13" s="49"/>
      <c r="L13" s="49"/>
      <c r="M13" s="49"/>
      <c r="N13" s="50"/>
    </row>
    <row r="14" spans="1:15" s="43" customFormat="1" x14ac:dyDescent="0.25">
      <c r="B14" s="48"/>
      <c r="C14" s="64" t="s">
        <v>43</v>
      </c>
      <c r="D14" s="49"/>
      <c r="E14" s="65">
        <v>0.15</v>
      </c>
      <c r="F14" s="49"/>
      <c r="G14" s="49"/>
      <c r="H14" s="49"/>
      <c r="I14" s="66" t="s">
        <v>153</v>
      </c>
      <c r="J14" s="66"/>
      <c r="K14" s="66"/>
      <c r="L14" s="66"/>
      <c r="M14" s="66"/>
      <c r="N14" s="50"/>
    </row>
    <row r="15" spans="1:15" s="43" customFormat="1" ht="9.75" customHeight="1" x14ac:dyDescent="0.25">
      <c r="B15" s="48"/>
      <c r="C15" s="49"/>
      <c r="D15" s="49"/>
      <c r="E15" s="63"/>
      <c r="F15" s="49"/>
      <c r="G15" s="49"/>
      <c r="H15" s="49"/>
      <c r="I15" s="49"/>
      <c r="J15" s="49"/>
      <c r="K15" s="49"/>
      <c r="L15" s="49"/>
      <c r="M15" s="49"/>
      <c r="N15" s="50"/>
    </row>
    <row r="16" spans="1:15" s="43" customFormat="1" x14ac:dyDescent="0.25">
      <c r="B16" s="48"/>
      <c r="C16" s="64" t="s">
        <v>44</v>
      </c>
      <c r="D16" s="49"/>
      <c r="E16" s="65">
        <v>0.25</v>
      </c>
      <c r="F16" s="49"/>
      <c r="G16" s="49"/>
      <c r="H16" s="49"/>
      <c r="I16" s="49"/>
      <c r="J16" s="49"/>
      <c r="K16" s="49"/>
      <c r="L16" s="49"/>
      <c r="M16" s="49"/>
      <c r="N16" s="50"/>
    </row>
    <row r="17" spans="1:15" s="43" customFormat="1" ht="9.75" customHeight="1" x14ac:dyDescent="0.25">
      <c r="B17" s="48"/>
      <c r="C17" s="49"/>
      <c r="D17" s="49"/>
      <c r="E17" s="63"/>
      <c r="F17" s="49"/>
      <c r="G17" s="49"/>
      <c r="H17" s="49"/>
      <c r="I17" s="49"/>
      <c r="J17" s="49"/>
      <c r="K17" s="49"/>
      <c r="L17" s="49"/>
      <c r="M17" s="49"/>
      <c r="N17" s="50"/>
    </row>
    <row r="18" spans="1:15" s="43" customFormat="1" x14ac:dyDescent="0.25">
      <c r="B18" s="48"/>
      <c r="C18" s="64" t="s">
        <v>45</v>
      </c>
      <c r="D18" s="49"/>
      <c r="E18" s="65">
        <v>0.3</v>
      </c>
      <c r="F18" s="49"/>
      <c r="G18" s="49"/>
      <c r="H18" s="49"/>
      <c r="I18" s="49"/>
      <c r="J18" s="49"/>
      <c r="K18" s="49"/>
      <c r="L18" s="49"/>
      <c r="M18" s="49"/>
      <c r="N18" s="50"/>
    </row>
    <row r="19" spans="1:15" s="43" customFormat="1" ht="9.75" customHeight="1" x14ac:dyDescent="0.25">
      <c r="B19" s="54"/>
      <c r="C19" s="55"/>
      <c r="D19" s="55"/>
      <c r="E19" s="55"/>
      <c r="F19" s="55"/>
      <c r="G19" s="55"/>
      <c r="H19" s="55"/>
      <c r="I19" s="55"/>
      <c r="J19" s="55"/>
      <c r="K19" s="55"/>
      <c r="L19" s="55"/>
      <c r="M19" s="55"/>
      <c r="N19" s="56"/>
    </row>
    <row r="20" spans="1:15" s="148" customFormat="1" ht="8.25" x14ac:dyDescent="0.25">
      <c r="A20" s="151"/>
      <c r="B20" s="151"/>
      <c r="C20" s="151"/>
      <c r="D20" s="151"/>
      <c r="E20" s="151"/>
      <c r="F20" s="151"/>
      <c r="G20" s="151"/>
      <c r="H20" s="151"/>
      <c r="I20" s="151"/>
      <c r="J20" s="151"/>
      <c r="K20" s="151"/>
      <c r="L20" s="151"/>
      <c r="M20" s="151"/>
      <c r="N20" s="151"/>
      <c r="O20" s="151"/>
    </row>
    <row r="21" spans="1:15" ht="18.75" x14ac:dyDescent="0.25">
      <c r="B21" s="84" t="s">
        <v>47</v>
      </c>
      <c r="C21" s="85"/>
      <c r="D21" s="85"/>
      <c r="E21" s="85"/>
      <c r="F21" s="85"/>
      <c r="G21" s="85"/>
      <c r="H21" s="85"/>
      <c r="I21" s="85"/>
      <c r="J21" s="85"/>
      <c r="K21" s="85"/>
      <c r="L21" s="85"/>
      <c r="M21" s="85"/>
      <c r="N21" s="86"/>
    </row>
    <row r="22" spans="1:15" x14ac:dyDescent="0.25">
      <c r="B22" s="87" t="s">
        <v>161</v>
      </c>
      <c r="C22" s="88"/>
      <c r="D22" s="88"/>
      <c r="E22" s="88"/>
      <c r="F22" s="88"/>
      <c r="G22" s="88"/>
      <c r="H22" s="88"/>
      <c r="I22" s="88"/>
      <c r="J22" s="88"/>
      <c r="K22" s="88"/>
      <c r="L22" s="88"/>
      <c r="M22" s="88"/>
      <c r="N22" s="89"/>
      <c r="O22" s="43"/>
    </row>
    <row r="23" spans="1:15" x14ac:dyDescent="0.25">
      <c r="B23" s="87" t="s">
        <v>162</v>
      </c>
      <c r="C23" s="88"/>
      <c r="D23" s="88"/>
      <c r="E23" s="88"/>
      <c r="F23" s="88"/>
      <c r="G23" s="88"/>
      <c r="H23" s="88"/>
      <c r="I23" s="88"/>
      <c r="J23" s="88"/>
      <c r="K23" s="88"/>
      <c r="L23" s="88"/>
      <c r="M23" s="88"/>
      <c r="N23" s="89"/>
      <c r="O23" s="43"/>
    </row>
    <row r="24" spans="1:15" ht="38.25" customHeight="1" x14ac:dyDescent="0.25">
      <c r="B24" s="48"/>
      <c r="C24" s="49"/>
      <c r="D24" s="90"/>
      <c r="E24" s="90" t="str">
        <f>pPROD1</f>
        <v>Product 1</v>
      </c>
      <c r="F24" s="90"/>
      <c r="G24" s="90" t="str">
        <f>pPROD2</f>
        <v>Product 2</v>
      </c>
      <c r="H24" s="90"/>
      <c r="I24" s="90" t="str">
        <f>pPROD3</f>
        <v>Product 3</v>
      </c>
      <c r="J24" s="90"/>
      <c r="K24" s="90" t="str">
        <f>pPROD4</f>
        <v>Product 4</v>
      </c>
      <c r="L24" s="90"/>
      <c r="M24" s="90" t="str">
        <f>pPROD5</f>
        <v>Product 5</v>
      </c>
      <c r="N24" s="50"/>
      <c r="O24" s="43"/>
    </row>
    <row r="25" spans="1:15" x14ac:dyDescent="0.25">
      <c r="B25" s="168" t="str">
        <f>pCHAN1&amp;" ["&amp;TEXT(pRATE1,"0%")&amp;"]"</f>
        <v>Direct sales [0%]</v>
      </c>
      <c r="C25" s="169"/>
      <c r="D25" s="170"/>
      <c r="E25" s="91">
        <f>1-SUM(E26:E29)</f>
        <v>1</v>
      </c>
      <c r="F25" s="92"/>
      <c r="G25" s="91">
        <f>1-SUM(G26:G29)</f>
        <v>1</v>
      </c>
      <c r="H25" s="92"/>
      <c r="I25" s="91">
        <f>1-SUM(I26:I29)</f>
        <v>1</v>
      </c>
      <c r="J25" s="92"/>
      <c r="K25" s="91">
        <f>1-SUM(K26:K29)</f>
        <v>1</v>
      </c>
      <c r="L25" s="92"/>
      <c r="M25" s="91">
        <f>1-SUM(M26:M29)</f>
        <v>1</v>
      </c>
      <c r="N25" s="50"/>
      <c r="O25" s="43"/>
    </row>
    <row r="26" spans="1:15" x14ac:dyDescent="0.25">
      <c r="B26" s="168" t="str">
        <f>pCHAN2&amp;" ["&amp;TEXT(pRATE2,"0%")&amp;"]"</f>
        <v>Retail sales [10%]</v>
      </c>
      <c r="C26" s="169"/>
      <c r="D26" s="170"/>
      <c r="E26" s="93"/>
      <c r="F26" s="92"/>
      <c r="G26" s="93"/>
      <c r="H26" s="92"/>
      <c r="I26" s="93"/>
      <c r="J26" s="92"/>
      <c r="K26" s="93"/>
      <c r="L26" s="92"/>
      <c r="M26" s="93"/>
      <c r="N26" s="50"/>
      <c r="O26" s="43"/>
    </row>
    <row r="27" spans="1:15" x14ac:dyDescent="0.25">
      <c r="B27" s="168" t="str">
        <f>pCHAN3&amp;" ["&amp;TEXT(pRATE3,"0%")&amp;"]"</f>
        <v>Online travel agent sales [15%]</v>
      </c>
      <c r="C27" s="169"/>
      <c r="D27" s="170"/>
      <c r="E27" s="93"/>
      <c r="F27" s="92"/>
      <c r="G27" s="93"/>
      <c r="H27" s="92"/>
      <c r="I27" s="93"/>
      <c r="J27" s="92"/>
      <c r="K27" s="93"/>
      <c r="L27" s="92"/>
      <c r="M27" s="93"/>
      <c r="N27" s="50"/>
      <c r="O27" s="43"/>
    </row>
    <row r="28" spans="1:15" x14ac:dyDescent="0.25">
      <c r="B28" s="168" t="str">
        <f>pCHAN4&amp;" ["&amp;TEXT(pRATE4,"0%")&amp;"]"</f>
        <v>Wholesale sales [25%]</v>
      </c>
      <c r="C28" s="169"/>
      <c r="D28" s="170"/>
      <c r="E28" s="93"/>
      <c r="F28" s="92"/>
      <c r="G28" s="93"/>
      <c r="H28" s="92"/>
      <c r="I28" s="93"/>
      <c r="J28" s="92"/>
      <c r="K28" s="93"/>
      <c r="L28" s="92"/>
      <c r="M28" s="93"/>
      <c r="N28" s="50"/>
      <c r="O28" s="43"/>
    </row>
    <row r="29" spans="1:15" x14ac:dyDescent="0.25">
      <c r="B29" s="168" t="str">
        <f>pCHAN5&amp;" ["&amp;TEXT(pRATE5,"0%")&amp;"]"</f>
        <v>Inbound sales [30%]</v>
      </c>
      <c r="C29" s="169"/>
      <c r="D29" s="170"/>
      <c r="E29" s="93"/>
      <c r="F29" s="92"/>
      <c r="G29" s="93"/>
      <c r="H29" s="92"/>
      <c r="I29" s="93"/>
      <c r="J29" s="92"/>
      <c r="K29" s="93"/>
      <c r="L29" s="92"/>
      <c r="M29" s="93"/>
      <c r="N29" s="50"/>
      <c r="O29" s="43"/>
    </row>
    <row r="30" spans="1:15" s="43" customFormat="1" ht="9.75" customHeight="1" x14ac:dyDescent="0.25">
      <c r="B30" s="48"/>
      <c r="C30" s="51"/>
      <c r="D30" s="49"/>
      <c r="E30" s="49"/>
      <c r="F30" s="49"/>
      <c r="G30" s="49"/>
      <c r="H30" s="49"/>
      <c r="I30" s="49"/>
      <c r="J30" s="49"/>
      <c r="K30" s="49"/>
      <c r="L30" s="49"/>
      <c r="M30" s="63"/>
      <c r="N30" s="50"/>
    </row>
    <row r="31" spans="1:15" ht="15.75" thickBot="1" x14ac:dyDescent="0.3">
      <c r="B31" s="48"/>
      <c r="C31" s="94" t="s">
        <v>48</v>
      </c>
      <c r="D31" s="95"/>
      <c r="E31" s="95">
        <f>SUMPRODUCT(E25:E29,lRATES)</f>
        <v>0</v>
      </c>
      <c r="F31" s="95"/>
      <c r="G31" s="95">
        <f>IF(pHIDE2=1,"",SUMPRODUCT(G25:G29,lRATES))</f>
        <v>0</v>
      </c>
      <c r="H31" s="95"/>
      <c r="I31" s="95">
        <f>IF(pHIDE3=1,"",SUMPRODUCT(I25:I29,lRATES))</f>
        <v>0</v>
      </c>
      <c r="J31" s="95"/>
      <c r="K31" s="95">
        <f>IF(pHIDE4=1,"",SUMPRODUCT(K25:K29,lRATES))</f>
        <v>0</v>
      </c>
      <c r="L31" s="95"/>
      <c r="M31" s="96">
        <f>IF(pHIDE5=1,"",SUMPRODUCT(M25:M29,lRATES))</f>
        <v>0</v>
      </c>
      <c r="N31" s="50"/>
      <c r="O31" s="43"/>
    </row>
    <row r="32" spans="1:15" ht="9" customHeight="1" x14ac:dyDescent="0.25">
      <c r="B32" s="54"/>
      <c r="C32" s="55"/>
      <c r="D32" s="55"/>
      <c r="E32" s="55"/>
      <c r="F32" s="55"/>
      <c r="G32" s="55"/>
      <c r="H32" s="55"/>
      <c r="I32" s="55"/>
      <c r="J32" s="55"/>
      <c r="K32" s="55"/>
      <c r="L32" s="55"/>
      <c r="M32" s="55"/>
      <c r="N32" s="56"/>
      <c r="O32" s="43"/>
    </row>
    <row r="34" spans="2:14" ht="18.75" hidden="1" x14ac:dyDescent="0.25">
      <c r="B34" s="67" t="s">
        <v>132</v>
      </c>
      <c r="C34" s="68"/>
      <c r="D34" s="68"/>
      <c r="E34" s="68"/>
      <c r="F34" s="68"/>
      <c r="G34" s="68"/>
      <c r="H34" s="68"/>
      <c r="I34" s="68"/>
      <c r="J34" s="68"/>
      <c r="K34" s="68"/>
      <c r="L34" s="68"/>
      <c r="M34" s="68"/>
      <c r="N34" s="69"/>
    </row>
    <row r="35" spans="2:14" ht="30" hidden="1" customHeight="1" x14ac:dyDescent="0.25">
      <c r="B35" s="70"/>
      <c r="C35" s="71"/>
      <c r="D35" s="72"/>
      <c r="E35" s="72" t="str">
        <f>pPROD1</f>
        <v>Product 1</v>
      </c>
      <c r="F35" s="72"/>
      <c r="G35" s="72" t="str">
        <f>pPROD2</f>
        <v>Product 2</v>
      </c>
      <c r="H35" s="72"/>
      <c r="I35" s="72" t="str">
        <f>pPROD3</f>
        <v>Product 3</v>
      </c>
      <c r="J35" s="72"/>
      <c r="K35" s="72" t="str">
        <f>pPROD4</f>
        <v>Product 4</v>
      </c>
      <c r="L35" s="72"/>
      <c r="M35" s="72" t="str">
        <f>pPROD5</f>
        <v>Product 5</v>
      </c>
      <c r="N35" s="73"/>
    </row>
    <row r="36" spans="2:14" hidden="1" x14ac:dyDescent="0.25">
      <c r="B36" s="171" t="str">
        <f>pCHAN1&amp;" ["&amp;TEXT(pRATE1,"0%")&amp;"]"</f>
        <v>Direct sales [0%]</v>
      </c>
      <c r="C36" s="172"/>
      <c r="D36" s="173"/>
      <c r="E36" s="83">
        <f>E25*pRATE1</f>
        <v>0</v>
      </c>
      <c r="F36" s="74"/>
      <c r="G36" s="83">
        <f>G25*pRATE1</f>
        <v>0</v>
      </c>
      <c r="H36" s="74"/>
      <c r="I36" s="83">
        <f>I25*pRATE1</f>
        <v>0</v>
      </c>
      <c r="J36" s="74"/>
      <c r="K36" s="83">
        <f>K25*pRATE1</f>
        <v>0</v>
      </c>
      <c r="L36" s="74"/>
      <c r="M36" s="83">
        <f>M25*pRATE1</f>
        <v>0</v>
      </c>
      <c r="N36" s="73"/>
    </row>
    <row r="37" spans="2:14" hidden="1" x14ac:dyDescent="0.25">
      <c r="B37" s="171" t="str">
        <f>pCHAN2&amp;" ["&amp;TEXT(pRATE2,"0%")&amp;"]"</f>
        <v>Retail sales [10%]</v>
      </c>
      <c r="C37" s="172"/>
      <c r="D37" s="173"/>
      <c r="E37" s="83">
        <f>E26*pRATE2</f>
        <v>0</v>
      </c>
      <c r="F37" s="74"/>
      <c r="G37" s="83">
        <f>G26*pRATE2</f>
        <v>0</v>
      </c>
      <c r="H37" s="74"/>
      <c r="I37" s="83">
        <f>I26*pRATE2</f>
        <v>0</v>
      </c>
      <c r="J37" s="74"/>
      <c r="K37" s="83">
        <f>K26*pRATE2</f>
        <v>0</v>
      </c>
      <c r="L37" s="74"/>
      <c r="M37" s="83">
        <f>M26*pRATE2</f>
        <v>0</v>
      </c>
      <c r="N37" s="73"/>
    </row>
    <row r="38" spans="2:14" hidden="1" x14ac:dyDescent="0.25">
      <c r="B38" s="171" t="str">
        <f>pCHAN3&amp;" ["&amp;TEXT(pRATE3,"0%")&amp;"]"</f>
        <v>Online travel agent sales [15%]</v>
      </c>
      <c r="C38" s="172"/>
      <c r="D38" s="173"/>
      <c r="E38" s="83">
        <f>E27*pRATE3</f>
        <v>0</v>
      </c>
      <c r="F38" s="74"/>
      <c r="G38" s="83">
        <f>G27*pRATE3</f>
        <v>0</v>
      </c>
      <c r="H38" s="74"/>
      <c r="I38" s="83">
        <f>I27*pRATE3</f>
        <v>0</v>
      </c>
      <c r="J38" s="74"/>
      <c r="K38" s="83">
        <f>K27*pRATE3</f>
        <v>0</v>
      </c>
      <c r="L38" s="74"/>
      <c r="M38" s="83">
        <f>M27*pRATE3</f>
        <v>0</v>
      </c>
      <c r="N38" s="73"/>
    </row>
    <row r="39" spans="2:14" hidden="1" x14ac:dyDescent="0.25">
      <c r="B39" s="171" t="str">
        <f>pCHAN4&amp;" ["&amp;TEXT(pRATE4,"0%")&amp;"]"</f>
        <v>Wholesale sales [25%]</v>
      </c>
      <c r="C39" s="172"/>
      <c r="D39" s="173"/>
      <c r="E39" s="83">
        <f>E28*pRATE4</f>
        <v>0</v>
      </c>
      <c r="F39" s="74"/>
      <c r="G39" s="83">
        <f>G28*pRATE4</f>
        <v>0</v>
      </c>
      <c r="H39" s="74"/>
      <c r="I39" s="83">
        <f>I28*pRATE4</f>
        <v>0</v>
      </c>
      <c r="J39" s="74"/>
      <c r="K39" s="83">
        <f>K28*pRATE4</f>
        <v>0</v>
      </c>
      <c r="L39" s="74"/>
      <c r="M39" s="83">
        <f>M28*pRATE4</f>
        <v>0</v>
      </c>
      <c r="N39" s="73"/>
    </row>
    <row r="40" spans="2:14" hidden="1" x14ac:dyDescent="0.25">
      <c r="B40" s="171" t="str">
        <f>pCHAN5&amp;" ["&amp;TEXT(pRATE5,"0%")&amp;"]"</f>
        <v>Inbound sales [30%]</v>
      </c>
      <c r="C40" s="172"/>
      <c r="D40" s="173"/>
      <c r="E40" s="83">
        <f>E29*pRATE5</f>
        <v>0</v>
      </c>
      <c r="F40" s="74"/>
      <c r="G40" s="83">
        <f>G29*pRATE5</f>
        <v>0</v>
      </c>
      <c r="H40" s="74"/>
      <c r="I40" s="83">
        <f>I29*pRATE5</f>
        <v>0</v>
      </c>
      <c r="J40" s="74"/>
      <c r="K40" s="83">
        <f>K29*pRATE5</f>
        <v>0</v>
      </c>
      <c r="L40" s="74"/>
      <c r="M40" s="83">
        <f>M29*pRATE5</f>
        <v>0</v>
      </c>
      <c r="N40" s="73"/>
    </row>
    <row r="41" spans="2:14" hidden="1" x14ac:dyDescent="0.25">
      <c r="B41" s="70"/>
      <c r="C41" s="75"/>
      <c r="D41" s="71"/>
      <c r="E41" s="71"/>
      <c r="F41" s="71"/>
      <c r="G41" s="71"/>
      <c r="H41" s="71"/>
      <c r="I41" s="71"/>
      <c r="J41" s="71"/>
      <c r="K41" s="71"/>
      <c r="L41" s="71"/>
      <c r="M41" s="76"/>
      <c r="N41" s="73"/>
    </row>
    <row r="42" spans="2:14" ht="15.75" hidden="1" thickBot="1" x14ac:dyDescent="0.3">
      <c r="B42" s="70"/>
      <c r="C42" s="77" t="s">
        <v>48</v>
      </c>
      <c r="D42" s="78"/>
      <c r="E42" s="78">
        <f>SUM(E35:E41)</f>
        <v>0</v>
      </c>
      <c r="F42" s="78"/>
      <c r="G42" s="78">
        <f>SUM(G35:G41)</f>
        <v>0</v>
      </c>
      <c r="H42" s="78"/>
      <c r="I42" s="78">
        <f>SUM(I35:I41)</f>
        <v>0</v>
      </c>
      <c r="J42" s="78"/>
      <c r="K42" s="78">
        <f>SUM(K35:K41)</f>
        <v>0</v>
      </c>
      <c r="L42" s="78"/>
      <c r="M42" s="79">
        <f>SUM(M35:M41)</f>
        <v>0</v>
      </c>
      <c r="N42" s="73"/>
    </row>
    <row r="43" spans="2:14" hidden="1" x14ac:dyDescent="0.25">
      <c r="B43" s="80"/>
      <c r="C43" s="81"/>
      <c r="D43" s="81"/>
      <c r="E43" s="81"/>
      <c r="F43" s="81"/>
      <c r="G43" s="81"/>
      <c r="H43" s="81"/>
      <c r="I43" s="81"/>
      <c r="J43" s="81"/>
      <c r="K43" s="81"/>
      <c r="L43" s="81"/>
      <c r="M43" s="81"/>
      <c r="N43" s="82"/>
    </row>
  </sheetData>
  <sheetProtection sheet="1" formatCells="0" selectLockedCells="1"/>
  <mergeCells count="12">
    <mergeCell ref="B36:D36"/>
    <mergeCell ref="B37:D37"/>
    <mergeCell ref="B38:D38"/>
    <mergeCell ref="B39:D39"/>
    <mergeCell ref="B40:D40"/>
    <mergeCell ref="A2:O2"/>
    <mergeCell ref="M3:O3"/>
    <mergeCell ref="B29:D29"/>
    <mergeCell ref="B25:D25"/>
    <mergeCell ref="B26:D26"/>
    <mergeCell ref="B27:D27"/>
    <mergeCell ref="B28:D28"/>
  </mergeCells>
  <conditionalFormatting sqref="E26:E28">
    <cfRule type="expression" dxfId="26" priority="24">
      <formula>C$22&lt;0</formula>
    </cfRule>
  </conditionalFormatting>
  <conditionalFormatting sqref="E25:M25 H26:M28 E29:M29 F26:F28">
    <cfRule type="expression" dxfId="25" priority="30">
      <formula>E$22&lt;0</formula>
    </cfRule>
  </conditionalFormatting>
  <conditionalFormatting sqref="E36:M40">
    <cfRule type="expression" dxfId="24" priority="6">
      <formula>E$22&lt;0</formula>
    </cfRule>
  </conditionalFormatting>
  <conditionalFormatting sqref="G24:G29">
    <cfRule type="expression" dxfId="23" priority="2">
      <formula>pHIDE2=1</formula>
    </cfRule>
  </conditionalFormatting>
  <conditionalFormatting sqref="G26:G28">
    <cfRule type="expression" dxfId="22" priority="35">
      <formula>E$22&lt;0</formula>
    </cfRule>
  </conditionalFormatting>
  <conditionalFormatting sqref="I24:I29">
    <cfRule type="expression" dxfId="21" priority="3">
      <formula>pHIDE3=1</formula>
    </cfRule>
  </conditionalFormatting>
  <conditionalFormatting sqref="K24:K29">
    <cfRule type="expression" dxfId="20" priority="4">
      <formula>pHIDE4=1</formula>
    </cfRule>
  </conditionalFormatting>
  <conditionalFormatting sqref="M24:M29">
    <cfRule type="expression" dxfId="19" priority="5">
      <formula>pHIDE5=1</formula>
    </cfRule>
  </conditionalFormatting>
  <hyperlinks>
    <hyperlink ref="I12:M12" r:id="rId1" display="What is Commission?" xr:uid="{D23BFC81-FA09-45E5-BBDE-3F5679C6A692}"/>
    <hyperlink ref="I14:M14" r:id="rId2" display="Working with Distribution Partners" xr:uid="{A63764C8-F33D-4437-8730-0BF98AA2692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501E2-00DC-4B25-84A9-E94BBD784947}">
  <sheetPr codeName="Sheet3"/>
  <dimension ref="A1:M77"/>
  <sheetViews>
    <sheetView showGridLines="0" showRowColHeaders="0" workbookViewId="0">
      <selection activeCell="C13" sqref="C13"/>
    </sheetView>
  </sheetViews>
  <sheetFormatPr defaultColWidth="8.85546875" defaultRowHeight="15" x14ac:dyDescent="0.25"/>
  <cols>
    <col min="1" max="2" width="1.5703125" style="156" customWidth="1"/>
    <col min="3" max="3" width="26.42578125" style="156" customWidth="1"/>
    <col min="4" max="4" width="16.5703125" style="156" customWidth="1"/>
    <col min="5" max="5" width="15.42578125" style="156" customWidth="1"/>
    <col min="6" max="6" width="1.5703125" style="156" customWidth="1"/>
    <col min="7" max="7" width="17.5703125" style="156" customWidth="1"/>
    <col min="8" max="8" width="1.5703125" style="156" customWidth="1"/>
    <col min="9" max="9" width="17.5703125" style="156" customWidth="1"/>
    <col min="10" max="11" width="1.5703125" style="156" customWidth="1"/>
    <col min="12" max="16384" width="8.85546875" style="43"/>
  </cols>
  <sheetData>
    <row r="1" spans="1:13" s="156" customFormat="1" ht="9" customHeight="1" x14ac:dyDescent="0.25">
      <c r="A1" s="161"/>
      <c r="B1" s="161"/>
      <c r="C1" s="161"/>
      <c r="D1" s="161"/>
      <c r="E1" s="161"/>
      <c r="F1" s="161"/>
      <c r="G1" s="161"/>
      <c r="H1" s="161"/>
      <c r="I1" s="161"/>
      <c r="J1" s="161"/>
      <c r="K1" s="161"/>
      <c r="L1" s="146"/>
      <c r="M1" s="146"/>
    </row>
    <row r="2" spans="1:13" ht="48" customHeight="1" x14ac:dyDescent="0.25">
      <c r="A2" s="166" t="e" vm="1">
        <v>#VALUE!</v>
      </c>
      <c r="B2" s="166"/>
      <c r="C2" s="166"/>
      <c r="D2" s="166"/>
      <c r="E2" s="166"/>
      <c r="F2" s="166"/>
      <c r="G2" s="166"/>
      <c r="H2" s="166"/>
      <c r="I2" s="166"/>
      <c r="J2" s="166"/>
      <c r="K2" s="166"/>
      <c r="L2" s="35"/>
      <c r="M2" s="35"/>
    </row>
    <row r="3" spans="1:13" s="156" customFormat="1" ht="9" customHeight="1" x14ac:dyDescent="0.25">
      <c r="A3" s="161"/>
      <c r="B3" s="161"/>
      <c r="C3" s="161"/>
      <c r="D3" s="161"/>
      <c r="E3" s="161"/>
      <c r="F3" s="161"/>
      <c r="G3" s="161"/>
      <c r="H3" s="161"/>
      <c r="I3" s="161"/>
      <c r="J3" s="161"/>
      <c r="K3" s="161"/>
      <c r="L3" s="146"/>
      <c r="M3" s="146"/>
    </row>
    <row r="4" spans="1:13" ht="26.25" x14ac:dyDescent="0.25">
      <c r="A4" s="175" t="s">
        <v>208</v>
      </c>
      <c r="B4" s="176"/>
      <c r="C4" s="159"/>
      <c r="D4" s="159"/>
      <c r="E4" s="159"/>
      <c r="F4" s="159"/>
      <c r="G4" s="159"/>
      <c r="H4" s="159"/>
      <c r="I4" s="159"/>
      <c r="J4" s="159"/>
      <c r="K4" s="159"/>
    </row>
    <row r="5" spans="1:13" s="156" customFormat="1" ht="9" customHeight="1" x14ac:dyDescent="0.25">
      <c r="A5" s="157"/>
      <c r="B5" s="158"/>
      <c r="C5" s="159"/>
      <c r="D5" s="159"/>
      <c r="E5" s="159"/>
      <c r="F5" s="159"/>
      <c r="G5" s="159"/>
      <c r="H5" s="159"/>
      <c r="I5" s="159"/>
      <c r="J5" s="159"/>
      <c r="K5" s="159"/>
    </row>
    <row r="6" spans="1:13" s="148" customFormat="1" ht="8.25" x14ac:dyDescent="0.25">
      <c r="A6" s="151"/>
      <c r="B6" s="151"/>
      <c r="C6" s="151"/>
      <c r="D6" s="151"/>
      <c r="E6" s="151"/>
      <c r="F6" s="151"/>
      <c r="G6" s="151"/>
      <c r="H6" s="151"/>
      <c r="I6" s="151"/>
      <c r="J6" s="151"/>
      <c r="K6" s="151"/>
      <c r="M6" s="151"/>
    </row>
    <row r="7" spans="1:13" ht="18.75" x14ac:dyDescent="0.25">
      <c r="B7" s="177" t="s">
        <v>142</v>
      </c>
      <c r="C7" s="178"/>
      <c r="D7" s="178"/>
      <c r="E7" s="178"/>
      <c r="F7" s="178"/>
      <c r="G7" s="178"/>
      <c r="H7" s="178"/>
      <c r="I7" s="178"/>
      <c r="J7" s="193"/>
    </row>
    <row r="8" spans="1:13" x14ac:dyDescent="0.25">
      <c r="B8" s="179" t="s">
        <v>101</v>
      </c>
      <c r="C8" s="180"/>
      <c r="D8" s="180"/>
      <c r="E8" s="180"/>
      <c r="F8" s="180"/>
      <c r="G8" s="180"/>
      <c r="H8" s="180"/>
      <c r="I8" s="180"/>
      <c r="J8" s="194"/>
    </row>
    <row r="9" spans="1:13" x14ac:dyDescent="0.25">
      <c r="B9" s="181" t="s">
        <v>102</v>
      </c>
      <c r="C9" s="180"/>
      <c r="D9" s="180"/>
      <c r="E9" s="180"/>
      <c r="F9" s="180"/>
      <c r="G9" s="180"/>
      <c r="H9" s="180"/>
      <c r="I9" s="180"/>
      <c r="J9" s="194"/>
    </row>
    <row r="10" spans="1:13" s="151" customFormat="1" ht="8.25" x14ac:dyDescent="0.25">
      <c r="B10" s="162"/>
      <c r="C10" s="162"/>
      <c r="D10" s="163"/>
      <c r="E10" s="162"/>
      <c r="F10" s="162"/>
      <c r="G10" s="162"/>
      <c r="H10" s="162"/>
      <c r="I10" s="162"/>
      <c r="J10" s="162"/>
    </row>
    <row r="11" spans="1:13" x14ac:dyDescent="0.25">
      <c r="B11" s="182" t="str">
        <f>pPROD1</f>
        <v>Product 1</v>
      </c>
      <c r="C11" s="182"/>
      <c r="D11" s="195"/>
      <c r="E11" s="196"/>
      <c r="F11" s="197"/>
      <c r="G11" s="196"/>
      <c r="H11" s="197"/>
      <c r="I11" s="196"/>
      <c r="J11" s="198"/>
    </row>
    <row r="12" spans="1:13" s="97" customFormat="1" ht="24" x14ac:dyDescent="0.2">
      <c r="A12" s="183"/>
      <c r="B12" s="184"/>
      <c r="C12" s="185" t="s">
        <v>117</v>
      </c>
      <c r="D12" s="199" t="str">
        <f>"Price charged "&amp;pUNIT1&amp;" "&amp;pGSTT1</f>
        <v>Price charged per Unit (no GST)</v>
      </c>
      <c r="E12" s="199" t="str">
        <f>"Total No. "&amp;pUNITS1</f>
        <v>Total No. Units</v>
      </c>
      <c r="F12" s="200"/>
      <c r="G12" s="199" t="s">
        <v>127</v>
      </c>
      <c r="H12" s="200"/>
      <c r="I12" s="199" t="s">
        <v>128</v>
      </c>
      <c r="J12" s="201"/>
      <c r="K12" s="183"/>
      <c r="M12" s="43"/>
    </row>
    <row r="13" spans="1:13" x14ac:dyDescent="0.25">
      <c r="B13" s="186"/>
      <c r="C13" s="187" t="s">
        <v>180</v>
      </c>
      <c r="D13" s="202"/>
      <c r="E13" s="160"/>
      <c r="F13" s="203"/>
      <c r="G13" s="239">
        <f>D13*E13*pGST1</f>
        <v>0</v>
      </c>
      <c r="H13" s="203"/>
      <c r="I13" s="239">
        <f>D13*E13</f>
        <v>0</v>
      </c>
      <c r="J13" s="204"/>
    </row>
    <row r="14" spans="1:13" x14ac:dyDescent="0.25">
      <c r="B14" s="186"/>
      <c r="C14" s="187" t="s">
        <v>92</v>
      </c>
      <c r="D14" s="202"/>
      <c r="E14" s="160"/>
      <c r="F14" s="203"/>
      <c r="G14" s="239">
        <f>D14*E14*pGST1</f>
        <v>0</v>
      </c>
      <c r="H14" s="203"/>
      <c r="I14" s="239">
        <f>D14*E14</f>
        <v>0</v>
      </c>
      <c r="J14" s="204"/>
    </row>
    <row r="15" spans="1:13" x14ac:dyDescent="0.25">
      <c r="B15" s="186"/>
      <c r="C15" s="187" t="s">
        <v>93</v>
      </c>
      <c r="D15" s="202"/>
      <c r="E15" s="160"/>
      <c r="F15" s="203"/>
      <c r="G15" s="239">
        <f>D15*E15*pGST1</f>
        <v>0</v>
      </c>
      <c r="H15" s="203"/>
      <c r="I15" s="239">
        <f>D15*E15</f>
        <v>0</v>
      </c>
      <c r="J15" s="204"/>
    </row>
    <row r="16" spans="1:13" x14ac:dyDescent="0.25">
      <c r="B16" s="186"/>
      <c r="C16" s="187" t="s">
        <v>94</v>
      </c>
      <c r="D16" s="202"/>
      <c r="E16" s="160"/>
      <c r="F16" s="203"/>
      <c r="G16" s="239">
        <f>D16*E16*pGST1</f>
        <v>0</v>
      </c>
      <c r="H16" s="203"/>
      <c r="I16" s="239">
        <f>D16*E16</f>
        <v>0</v>
      </c>
      <c r="J16" s="204"/>
    </row>
    <row r="17" spans="1:13" ht="9" customHeight="1" x14ac:dyDescent="0.25">
      <c r="B17" s="186"/>
      <c r="C17" s="188"/>
      <c r="D17" s="203"/>
      <c r="E17" s="203"/>
      <c r="F17" s="203"/>
      <c r="G17" s="203"/>
      <c r="H17" s="203"/>
      <c r="I17" s="203"/>
      <c r="J17" s="204"/>
    </row>
    <row r="18" spans="1:13" ht="15.75" thickBot="1" x14ac:dyDescent="0.3">
      <c r="B18" s="186"/>
      <c r="C18" s="189" t="s">
        <v>126</v>
      </c>
      <c r="D18" s="236">
        <f>IF(G18=0,0,G18/E18)</f>
        <v>0</v>
      </c>
      <c r="E18" s="237">
        <f>SUM(E12:E17)</f>
        <v>0</v>
      </c>
      <c r="F18" s="205"/>
      <c r="G18" s="236">
        <f>SUM(G12:G17)</f>
        <v>0</v>
      </c>
      <c r="H18" s="205"/>
      <c r="I18" s="238">
        <f>SUM(I12:I17)</f>
        <v>0</v>
      </c>
      <c r="J18" s="204"/>
    </row>
    <row r="19" spans="1:13" ht="9" customHeight="1" x14ac:dyDescent="0.25">
      <c r="B19" s="186"/>
      <c r="C19" s="188"/>
      <c r="D19" s="206" t="s">
        <v>118</v>
      </c>
      <c r="E19" s="188"/>
      <c r="F19" s="188"/>
      <c r="G19" s="188"/>
      <c r="H19" s="188"/>
      <c r="I19" s="188"/>
      <c r="J19" s="204"/>
    </row>
    <row r="20" spans="1:13" ht="9" customHeight="1" x14ac:dyDescent="0.25">
      <c r="B20" s="190"/>
      <c r="C20" s="190"/>
      <c r="D20" s="207"/>
      <c r="E20" s="190"/>
      <c r="F20" s="190"/>
      <c r="G20" s="190"/>
      <c r="H20" s="190"/>
      <c r="I20" s="190"/>
      <c r="J20" s="190"/>
    </row>
    <row r="21" spans="1:13" x14ac:dyDescent="0.25">
      <c r="B21" s="182" t="str">
        <f>pPROD2</f>
        <v>Product 2</v>
      </c>
      <c r="C21" s="182"/>
      <c r="D21" s="195"/>
      <c r="E21" s="196"/>
      <c r="F21" s="197"/>
      <c r="G21" s="196"/>
      <c r="H21" s="197"/>
      <c r="I21" s="196"/>
      <c r="J21" s="198"/>
    </row>
    <row r="22" spans="1:13" s="97" customFormat="1" ht="24" x14ac:dyDescent="0.2">
      <c r="A22" s="183"/>
      <c r="B22" s="184"/>
      <c r="C22" s="185" t="s">
        <v>117</v>
      </c>
      <c r="D22" s="199" t="str">
        <f>"Price charged "&amp;pUNIT2&amp;" "&amp;pGSTT2</f>
        <v>Price charged per Unit (no GST)</v>
      </c>
      <c r="E22" s="199" t="str">
        <f>"Total No. "&amp;pUNITS2</f>
        <v>Total No. Units</v>
      </c>
      <c r="F22" s="200"/>
      <c r="G22" s="199" t="s">
        <v>127</v>
      </c>
      <c r="H22" s="200"/>
      <c r="I22" s="199" t="s">
        <v>128</v>
      </c>
      <c r="J22" s="201"/>
      <c r="K22" s="183"/>
      <c r="M22" s="43"/>
    </row>
    <row r="23" spans="1:13" x14ac:dyDescent="0.25">
      <c r="B23" s="186"/>
      <c r="C23" s="187" t="s">
        <v>181</v>
      </c>
      <c r="D23" s="202"/>
      <c r="E23" s="160"/>
      <c r="F23" s="203"/>
      <c r="G23" s="239">
        <f>D23*E23*pGST2</f>
        <v>0</v>
      </c>
      <c r="H23" s="203"/>
      <c r="I23" s="239">
        <f>D23*E23</f>
        <v>0</v>
      </c>
      <c r="J23" s="204"/>
    </row>
    <row r="24" spans="1:13" x14ac:dyDescent="0.25">
      <c r="B24" s="186"/>
      <c r="C24" s="187" t="s">
        <v>120</v>
      </c>
      <c r="D24" s="202"/>
      <c r="E24" s="160"/>
      <c r="F24" s="203"/>
      <c r="G24" s="239">
        <f>D24*E24*pGST2</f>
        <v>0</v>
      </c>
      <c r="H24" s="203"/>
      <c r="I24" s="239">
        <f>D24*E24</f>
        <v>0</v>
      </c>
      <c r="J24" s="204"/>
    </row>
    <row r="25" spans="1:13" x14ac:dyDescent="0.25">
      <c r="B25" s="186"/>
      <c r="C25" s="187" t="s">
        <v>119</v>
      </c>
      <c r="D25" s="202"/>
      <c r="E25" s="160"/>
      <c r="F25" s="203"/>
      <c r="G25" s="239">
        <f>D25*E25*pGST2</f>
        <v>0</v>
      </c>
      <c r="H25" s="203"/>
      <c r="I25" s="239">
        <f>D25*E25</f>
        <v>0</v>
      </c>
      <c r="J25" s="204"/>
    </row>
    <row r="26" spans="1:13" x14ac:dyDescent="0.25">
      <c r="B26" s="186"/>
      <c r="C26" s="187"/>
      <c r="D26" s="202"/>
      <c r="E26" s="160"/>
      <c r="F26" s="203"/>
      <c r="G26" s="239">
        <f>D26*E26*pGST2</f>
        <v>0</v>
      </c>
      <c r="H26" s="203"/>
      <c r="I26" s="239">
        <f>D26*E26</f>
        <v>0</v>
      </c>
      <c r="J26" s="204"/>
    </row>
    <row r="27" spans="1:13" ht="9" customHeight="1" x14ac:dyDescent="0.25">
      <c r="B27" s="186"/>
      <c r="C27" s="188"/>
      <c r="D27" s="203"/>
      <c r="E27" s="203"/>
      <c r="F27" s="203"/>
      <c r="G27" s="203"/>
      <c r="H27" s="203"/>
      <c r="I27" s="203"/>
      <c r="J27" s="204"/>
    </row>
    <row r="28" spans="1:13" ht="15.75" thickBot="1" x14ac:dyDescent="0.3">
      <c r="B28" s="186"/>
      <c r="C28" s="189" t="s">
        <v>126</v>
      </c>
      <c r="D28" s="236">
        <f>IF(G28=0,0,G28/E28)</f>
        <v>0</v>
      </c>
      <c r="E28" s="237">
        <f>SUM(E22:E27)</f>
        <v>0</v>
      </c>
      <c r="F28" s="205"/>
      <c r="G28" s="236">
        <f>SUM(G22:G27)</f>
        <v>0</v>
      </c>
      <c r="H28" s="237"/>
      <c r="I28" s="238">
        <f>SUM(I22:I27)</f>
        <v>0</v>
      </c>
      <c r="J28" s="204"/>
    </row>
    <row r="29" spans="1:13" ht="9" customHeight="1" x14ac:dyDescent="0.25">
      <c r="B29" s="186"/>
      <c r="C29" s="188"/>
      <c r="D29" s="206" t="s">
        <v>118</v>
      </c>
      <c r="E29" s="188"/>
      <c r="F29" s="188"/>
      <c r="G29" s="188"/>
      <c r="H29" s="188"/>
      <c r="I29" s="188"/>
      <c r="J29" s="204"/>
    </row>
    <row r="30" spans="1:13" ht="9" customHeight="1" x14ac:dyDescent="0.25">
      <c r="B30" s="190"/>
      <c r="C30" s="190"/>
      <c r="D30" s="207"/>
      <c r="E30" s="190"/>
      <c r="F30" s="190"/>
      <c r="G30" s="190"/>
      <c r="H30" s="190"/>
      <c r="I30" s="190"/>
      <c r="J30" s="190"/>
    </row>
    <row r="31" spans="1:13" x14ac:dyDescent="0.25">
      <c r="B31" s="182" t="str">
        <f>pPROD3</f>
        <v>Product 3</v>
      </c>
      <c r="C31" s="182"/>
      <c r="D31" s="195"/>
      <c r="E31" s="196"/>
      <c r="F31" s="197"/>
      <c r="G31" s="196"/>
      <c r="H31" s="197"/>
      <c r="I31" s="196"/>
      <c r="J31" s="198"/>
    </row>
    <row r="32" spans="1:13" s="97" customFormat="1" ht="24" x14ac:dyDescent="0.2">
      <c r="A32" s="183"/>
      <c r="B32" s="184"/>
      <c r="C32" s="185" t="s">
        <v>117</v>
      </c>
      <c r="D32" s="199" t="str">
        <f>"Price charged "&amp;pUNIT3&amp;" "&amp;pGSTT3</f>
        <v xml:space="preserve">Price charged per Unit </v>
      </c>
      <c r="E32" s="199" t="str">
        <f>"Total No. "&amp;pUNITS3</f>
        <v>Total No. Units</v>
      </c>
      <c r="F32" s="200"/>
      <c r="G32" s="199" t="s">
        <v>127</v>
      </c>
      <c r="H32" s="200"/>
      <c r="I32" s="199" t="s">
        <v>128</v>
      </c>
      <c r="J32" s="201"/>
      <c r="K32" s="183"/>
      <c r="M32" s="43"/>
    </row>
    <row r="33" spans="1:13" x14ac:dyDescent="0.25">
      <c r="B33" s="186"/>
      <c r="C33" s="187" t="s">
        <v>182</v>
      </c>
      <c r="D33" s="202"/>
      <c r="E33" s="160"/>
      <c r="F33" s="203"/>
      <c r="G33" s="239">
        <f>D33*E33*pGST3</f>
        <v>0</v>
      </c>
      <c r="H33" s="203"/>
      <c r="I33" s="239">
        <f>D33*E33</f>
        <v>0</v>
      </c>
      <c r="J33" s="204"/>
    </row>
    <row r="34" spans="1:13" x14ac:dyDescent="0.25">
      <c r="B34" s="186"/>
      <c r="C34" s="187" t="s">
        <v>121</v>
      </c>
      <c r="D34" s="202"/>
      <c r="E34" s="160"/>
      <c r="F34" s="203"/>
      <c r="G34" s="239">
        <f>D34*E34*pGST3</f>
        <v>0</v>
      </c>
      <c r="H34" s="203"/>
      <c r="I34" s="239">
        <f>D34*E34</f>
        <v>0</v>
      </c>
      <c r="J34" s="204"/>
    </row>
    <row r="35" spans="1:13" x14ac:dyDescent="0.25">
      <c r="B35" s="186"/>
      <c r="C35" s="187" t="s">
        <v>122</v>
      </c>
      <c r="D35" s="202"/>
      <c r="E35" s="160"/>
      <c r="F35" s="203"/>
      <c r="G35" s="239">
        <f>D35*E35*pGST3</f>
        <v>0</v>
      </c>
      <c r="H35" s="203"/>
      <c r="I35" s="239">
        <f>D35*E35</f>
        <v>0</v>
      </c>
      <c r="J35" s="204"/>
    </row>
    <row r="36" spans="1:13" x14ac:dyDescent="0.25">
      <c r="B36" s="186"/>
      <c r="C36" s="187"/>
      <c r="D36" s="202"/>
      <c r="E36" s="160"/>
      <c r="F36" s="203"/>
      <c r="G36" s="239">
        <f>D36*E36*pGST3</f>
        <v>0</v>
      </c>
      <c r="H36" s="203"/>
      <c r="I36" s="239">
        <f>D36*E36</f>
        <v>0</v>
      </c>
      <c r="J36" s="204"/>
    </row>
    <row r="37" spans="1:13" ht="9" customHeight="1" x14ac:dyDescent="0.25">
      <c r="B37" s="186"/>
      <c r="C37" s="188"/>
      <c r="D37" s="203"/>
      <c r="E37" s="203"/>
      <c r="F37" s="203"/>
      <c r="G37" s="203"/>
      <c r="H37" s="203"/>
      <c r="I37" s="203"/>
      <c r="J37" s="204"/>
    </row>
    <row r="38" spans="1:13" ht="15.75" thickBot="1" x14ac:dyDescent="0.3">
      <c r="B38" s="186"/>
      <c r="C38" s="189" t="s">
        <v>126</v>
      </c>
      <c r="D38" s="236">
        <f>IF(G38=0,0,G38/E38)</f>
        <v>0</v>
      </c>
      <c r="E38" s="237">
        <f>SUM(E32:E37)</f>
        <v>0</v>
      </c>
      <c r="F38" s="205"/>
      <c r="G38" s="236">
        <f>SUM(G32:G37)</f>
        <v>0</v>
      </c>
      <c r="H38" s="205"/>
      <c r="I38" s="238">
        <f>SUM(I32:I37)</f>
        <v>0</v>
      </c>
      <c r="J38" s="204"/>
    </row>
    <row r="39" spans="1:13" ht="9" customHeight="1" x14ac:dyDescent="0.25">
      <c r="B39" s="186"/>
      <c r="C39" s="188"/>
      <c r="D39" s="206" t="s">
        <v>118</v>
      </c>
      <c r="E39" s="188"/>
      <c r="F39" s="188"/>
      <c r="G39" s="188"/>
      <c r="H39" s="188"/>
      <c r="I39" s="188"/>
      <c r="J39" s="204"/>
    </row>
    <row r="40" spans="1:13" ht="9" customHeight="1" x14ac:dyDescent="0.25">
      <c r="B40" s="190"/>
      <c r="C40" s="190"/>
      <c r="D40" s="207"/>
      <c r="E40" s="190"/>
      <c r="F40" s="190"/>
      <c r="G40" s="190"/>
      <c r="H40" s="190"/>
      <c r="I40" s="190"/>
      <c r="J40" s="190"/>
    </row>
    <row r="41" spans="1:13" x14ac:dyDescent="0.25">
      <c r="B41" s="182" t="str">
        <f>pPROD4</f>
        <v>Product 4</v>
      </c>
      <c r="C41" s="182"/>
      <c r="D41" s="195"/>
      <c r="E41" s="196"/>
      <c r="F41" s="197"/>
      <c r="G41" s="196"/>
      <c r="H41" s="197"/>
      <c r="I41" s="196"/>
      <c r="J41" s="198"/>
    </row>
    <row r="42" spans="1:13" s="97" customFormat="1" ht="24" x14ac:dyDescent="0.2">
      <c r="A42" s="183"/>
      <c r="B42" s="184"/>
      <c r="C42" s="185" t="s">
        <v>117</v>
      </c>
      <c r="D42" s="199" t="str">
        <f>"Price charged "&amp;pUNIT4&amp;" "&amp;pGSTT4</f>
        <v>Price charged per Unit (no GST)</v>
      </c>
      <c r="E42" s="199" t="str">
        <f>"Total No. "&amp;pUNITS4</f>
        <v>Total No. Units</v>
      </c>
      <c r="F42" s="200"/>
      <c r="G42" s="199" t="s">
        <v>127</v>
      </c>
      <c r="H42" s="200"/>
      <c r="I42" s="199" t="s">
        <v>128</v>
      </c>
      <c r="J42" s="201"/>
      <c r="K42" s="183"/>
      <c r="M42" s="43"/>
    </row>
    <row r="43" spans="1:13" x14ac:dyDescent="0.25">
      <c r="B43" s="186"/>
      <c r="C43" s="187" t="s">
        <v>123</v>
      </c>
      <c r="D43" s="202"/>
      <c r="E43" s="160"/>
      <c r="F43" s="203"/>
      <c r="G43" s="239">
        <f>D43*E43*pGST4</f>
        <v>0</v>
      </c>
      <c r="H43" s="203"/>
      <c r="I43" s="239">
        <f>D43*E43</f>
        <v>0</v>
      </c>
      <c r="J43" s="204"/>
    </row>
    <row r="44" spans="1:13" x14ac:dyDescent="0.25">
      <c r="B44" s="186"/>
      <c r="C44" s="187"/>
      <c r="D44" s="202"/>
      <c r="E44" s="160"/>
      <c r="F44" s="203"/>
      <c r="G44" s="239">
        <f>D44*E44*pGST4</f>
        <v>0</v>
      </c>
      <c r="H44" s="203"/>
      <c r="I44" s="239">
        <f>D44*E44</f>
        <v>0</v>
      </c>
      <c r="J44" s="204"/>
    </row>
    <row r="45" spans="1:13" x14ac:dyDescent="0.25">
      <c r="B45" s="186"/>
      <c r="C45" s="187"/>
      <c r="D45" s="202"/>
      <c r="E45" s="160"/>
      <c r="F45" s="203"/>
      <c r="G45" s="239">
        <f>D45*E45*pGST4</f>
        <v>0</v>
      </c>
      <c r="H45" s="203"/>
      <c r="I45" s="239">
        <f>D45*E45</f>
        <v>0</v>
      </c>
      <c r="J45" s="204"/>
    </row>
    <row r="46" spans="1:13" x14ac:dyDescent="0.25">
      <c r="B46" s="186"/>
      <c r="C46" s="187"/>
      <c r="D46" s="202"/>
      <c r="E46" s="160"/>
      <c r="F46" s="203"/>
      <c r="G46" s="239">
        <f>D46*E46*pGST4</f>
        <v>0</v>
      </c>
      <c r="H46" s="203"/>
      <c r="I46" s="239">
        <f>D46*E46</f>
        <v>0</v>
      </c>
      <c r="J46" s="204"/>
    </row>
    <row r="47" spans="1:13" ht="9" customHeight="1" x14ac:dyDescent="0.25">
      <c r="B47" s="186"/>
      <c r="C47" s="188"/>
      <c r="D47" s="203"/>
      <c r="E47" s="203"/>
      <c r="F47" s="203"/>
      <c r="G47" s="203"/>
      <c r="H47" s="203"/>
      <c r="I47" s="203"/>
      <c r="J47" s="204"/>
    </row>
    <row r="48" spans="1:13" ht="15.75" thickBot="1" x14ac:dyDescent="0.3">
      <c r="B48" s="186"/>
      <c r="C48" s="189" t="s">
        <v>126</v>
      </c>
      <c r="D48" s="236">
        <f>IF(G48=0,0,G48/E48)</f>
        <v>0</v>
      </c>
      <c r="E48" s="237">
        <f>SUM(E42:E47)</f>
        <v>0</v>
      </c>
      <c r="F48" s="205"/>
      <c r="G48" s="236">
        <f>SUM(G42:G47)</f>
        <v>0</v>
      </c>
      <c r="H48" s="205"/>
      <c r="I48" s="238">
        <f>SUM(I42:I47)</f>
        <v>0</v>
      </c>
      <c r="J48" s="204"/>
    </row>
    <row r="49" spans="1:13" ht="9" customHeight="1" x14ac:dyDescent="0.25">
      <c r="B49" s="186"/>
      <c r="C49" s="188"/>
      <c r="D49" s="206" t="s">
        <v>118</v>
      </c>
      <c r="E49" s="188"/>
      <c r="F49" s="188"/>
      <c r="G49" s="188"/>
      <c r="H49" s="188"/>
      <c r="I49" s="188"/>
      <c r="J49" s="204"/>
    </row>
    <row r="50" spans="1:13" ht="9" customHeight="1" x14ac:dyDescent="0.25">
      <c r="B50" s="190"/>
      <c r="C50" s="190"/>
      <c r="D50" s="207"/>
      <c r="E50" s="190"/>
      <c r="F50" s="190"/>
      <c r="G50" s="190"/>
      <c r="H50" s="190"/>
      <c r="I50" s="190"/>
      <c r="J50" s="190"/>
    </row>
    <row r="51" spans="1:13" x14ac:dyDescent="0.25">
      <c r="B51" s="182" t="str">
        <f>pPROD5</f>
        <v>Product 5</v>
      </c>
      <c r="C51" s="182"/>
      <c r="D51" s="195"/>
      <c r="E51" s="196"/>
      <c r="F51" s="197"/>
      <c r="G51" s="196"/>
      <c r="H51" s="197"/>
      <c r="I51" s="196"/>
      <c r="J51" s="198"/>
    </row>
    <row r="52" spans="1:13" s="97" customFormat="1" ht="24" x14ac:dyDescent="0.2">
      <c r="A52" s="183"/>
      <c r="B52" s="184"/>
      <c r="C52" s="185" t="s">
        <v>117</v>
      </c>
      <c r="D52" s="199" t="str">
        <f>"Price charged "&amp;pUNIT5&amp;" "&amp;pGSTT5</f>
        <v>Price charged per Unit (no GST)</v>
      </c>
      <c r="E52" s="199" t="str">
        <f>"Total No. "&amp;pUNITS5</f>
        <v>Total No. Units</v>
      </c>
      <c r="F52" s="200"/>
      <c r="G52" s="199" t="s">
        <v>127</v>
      </c>
      <c r="H52" s="200"/>
      <c r="I52" s="199" t="s">
        <v>128</v>
      </c>
      <c r="J52" s="201"/>
      <c r="K52" s="183"/>
      <c r="M52" s="43"/>
    </row>
    <row r="53" spans="1:13" x14ac:dyDescent="0.25">
      <c r="B53" s="186"/>
      <c r="C53" s="187"/>
      <c r="D53" s="202"/>
      <c r="E53" s="160"/>
      <c r="F53" s="203"/>
      <c r="G53" s="239">
        <f>D53*E53*pGST5</f>
        <v>0</v>
      </c>
      <c r="H53" s="203"/>
      <c r="I53" s="239">
        <f>D53*E53</f>
        <v>0</v>
      </c>
      <c r="J53" s="204"/>
    </row>
    <row r="54" spans="1:13" x14ac:dyDescent="0.25">
      <c r="B54" s="186"/>
      <c r="C54" s="187"/>
      <c r="D54" s="202"/>
      <c r="E54" s="160"/>
      <c r="F54" s="203"/>
      <c r="G54" s="239">
        <f>D54*E54*pGST5</f>
        <v>0</v>
      </c>
      <c r="H54" s="203"/>
      <c r="I54" s="239">
        <f>D54*E54</f>
        <v>0</v>
      </c>
      <c r="J54" s="204"/>
    </row>
    <row r="55" spans="1:13" x14ac:dyDescent="0.25">
      <c r="B55" s="186"/>
      <c r="C55" s="187"/>
      <c r="D55" s="202"/>
      <c r="E55" s="160"/>
      <c r="F55" s="203"/>
      <c r="G55" s="239">
        <f>D55*E55*pGST5</f>
        <v>0</v>
      </c>
      <c r="H55" s="203"/>
      <c r="I55" s="239">
        <f>D55*E55</f>
        <v>0</v>
      </c>
      <c r="J55" s="204"/>
    </row>
    <row r="56" spans="1:13" x14ac:dyDescent="0.25">
      <c r="B56" s="186"/>
      <c r="C56" s="187"/>
      <c r="D56" s="202"/>
      <c r="E56" s="160"/>
      <c r="F56" s="203"/>
      <c r="G56" s="239">
        <f>D56*E56*pGST5</f>
        <v>0</v>
      </c>
      <c r="H56" s="203"/>
      <c r="I56" s="239">
        <f>D56*E56</f>
        <v>0</v>
      </c>
      <c r="J56" s="204"/>
    </row>
    <row r="57" spans="1:13" ht="9" customHeight="1" x14ac:dyDescent="0.25">
      <c r="B57" s="186"/>
      <c r="C57" s="188"/>
      <c r="D57" s="203"/>
      <c r="E57" s="203"/>
      <c r="F57" s="203"/>
      <c r="G57" s="203"/>
      <c r="H57" s="203"/>
      <c r="I57" s="203"/>
      <c r="J57" s="204"/>
    </row>
    <row r="58" spans="1:13" ht="15.75" thickBot="1" x14ac:dyDescent="0.3">
      <c r="B58" s="186"/>
      <c r="C58" s="189" t="s">
        <v>126</v>
      </c>
      <c r="D58" s="236">
        <f>IF(G58=0,0,G58/E58)</f>
        <v>0</v>
      </c>
      <c r="E58" s="237">
        <f>SUM(E52:E57)</f>
        <v>0</v>
      </c>
      <c r="F58" s="205"/>
      <c r="G58" s="236">
        <f>SUM(G52:G57)</f>
        <v>0</v>
      </c>
      <c r="H58" s="205"/>
      <c r="I58" s="238">
        <f>SUM(I52:I57)</f>
        <v>0</v>
      </c>
      <c r="J58" s="204"/>
    </row>
    <row r="59" spans="1:13" ht="9" customHeight="1" x14ac:dyDescent="0.25">
      <c r="B59" s="191"/>
      <c r="C59" s="192"/>
      <c r="D59" s="208" t="s">
        <v>118</v>
      </c>
      <c r="E59" s="192"/>
      <c r="F59" s="192"/>
      <c r="G59" s="192"/>
      <c r="H59" s="192"/>
      <c r="I59" s="192"/>
      <c r="J59" s="209"/>
    </row>
    <row r="75" spans="1:11" s="97" customFormat="1" ht="12" x14ac:dyDescent="0.25">
      <c r="A75" s="183"/>
      <c r="B75" s="183"/>
      <c r="C75" s="183"/>
      <c r="D75" s="183"/>
      <c r="E75" s="183"/>
      <c r="F75" s="183"/>
      <c r="G75" s="183"/>
      <c r="H75" s="183"/>
      <c r="I75" s="183"/>
      <c r="J75" s="183"/>
      <c r="K75" s="183"/>
    </row>
    <row r="77" spans="1:11" s="97" customFormat="1" ht="12" x14ac:dyDescent="0.25">
      <c r="A77" s="183"/>
      <c r="B77" s="183"/>
      <c r="C77" s="183"/>
      <c r="D77" s="183"/>
      <c r="E77" s="183"/>
      <c r="F77" s="183"/>
      <c r="G77" s="183"/>
      <c r="H77" s="183"/>
      <c r="I77" s="183"/>
      <c r="J77" s="183"/>
      <c r="K77" s="183"/>
    </row>
  </sheetData>
  <sheetProtection sheet="1" formatCells="0" selectLockedCells="1"/>
  <mergeCells count="1">
    <mergeCell ref="A2:K2"/>
  </mergeCells>
  <conditionalFormatting sqref="B21:J29">
    <cfRule type="expression" dxfId="18" priority="1">
      <formula>pHIDE2=1</formula>
    </cfRule>
  </conditionalFormatting>
  <conditionalFormatting sqref="B31:J39">
    <cfRule type="expression" dxfId="17" priority="2">
      <formula>pHIDE3=1</formula>
    </cfRule>
  </conditionalFormatting>
  <conditionalFormatting sqref="B41:J49">
    <cfRule type="expression" dxfId="16" priority="3">
      <formula>pHIDE4=1</formula>
    </cfRule>
  </conditionalFormatting>
  <conditionalFormatting sqref="B51:J59">
    <cfRule type="expression" dxfId="15" priority="4">
      <formula>pHIDE5=1</formula>
    </cfRule>
  </conditionalFormatting>
  <conditionalFormatting sqref="I52 I42 I32 I22 I12">
    <cfRule type="expression" dxfId="14" priority="6">
      <formula>pREG=0</formula>
    </cfRule>
  </conditionalFormatting>
  <conditionalFormatting sqref="I53:I56 I43:I46 I33:I36 I23:I26 I13:I16">
    <cfRule type="expression" dxfId="13" priority="7">
      <formula>pREG=0</formula>
    </cfRule>
  </conditionalFormatting>
  <conditionalFormatting sqref="I58 I48 I38 I28 I18">
    <cfRule type="expression" dxfId="12" priority="5">
      <formula>pREG=0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59CA8-0D36-48FE-A136-787929D0DD88}">
  <sheetPr codeName="Sheet5"/>
  <dimension ref="A1:O40"/>
  <sheetViews>
    <sheetView showGridLines="0" showRowColHeaders="0" workbookViewId="0">
      <selection activeCell="C13" sqref="C13"/>
    </sheetView>
  </sheetViews>
  <sheetFormatPr defaultColWidth="8.85546875" defaultRowHeight="15" x14ac:dyDescent="0.25"/>
  <cols>
    <col min="1" max="2" width="1.5703125" style="156" customWidth="1"/>
    <col min="3" max="3" width="38.42578125" style="156" customWidth="1"/>
    <col min="4" max="4" width="1.5703125" style="156" customWidth="1"/>
    <col min="5" max="5" width="13.5703125" style="156" customWidth="1"/>
    <col min="6" max="6" width="1.5703125" style="156" customWidth="1"/>
    <col min="7" max="7" width="13.5703125" style="156" customWidth="1"/>
    <col min="8" max="8" width="1.5703125" style="156" customWidth="1"/>
    <col min="9" max="9" width="13.5703125" style="156" customWidth="1"/>
    <col min="10" max="10" width="1.5703125" style="156" customWidth="1"/>
    <col min="11" max="11" width="13.5703125" style="156" customWidth="1"/>
    <col min="12" max="12" width="1.5703125" style="156" customWidth="1"/>
    <col min="13" max="13" width="13.5703125" style="211" customWidth="1"/>
    <col min="14" max="14" width="1.5703125" style="211" customWidth="1"/>
    <col min="15" max="16384" width="8.85546875" style="211"/>
  </cols>
  <sheetData>
    <row r="1" spans="1:15" ht="9" customHeight="1" x14ac:dyDescent="0.25">
      <c r="A1" s="161"/>
      <c r="B1" s="161"/>
      <c r="C1" s="161"/>
      <c r="D1" s="161"/>
      <c r="E1" s="161"/>
      <c r="F1" s="161"/>
      <c r="G1" s="161"/>
      <c r="H1" s="161"/>
      <c r="I1" s="161"/>
      <c r="J1" s="161"/>
      <c r="K1" s="161"/>
      <c r="L1" s="161"/>
      <c r="M1" s="161"/>
      <c r="N1" s="161"/>
      <c r="O1" s="146"/>
    </row>
    <row r="2" spans="1:15" ht="48" customHeight="1" x14ac:dyDescent="0.25">
      <c r="A2" s="210" t="e" vm="1">
        <v>#VALUE!</v>
      </c>
      <c r="B2" s="210"/>
      <c r="C2" s="210"/>
      <c r="D2" s="210"/>
      <c r="E2" s="210"/>
      <c r="F2" s="210"/>
      <c r="G2" s="210"/>
      <c r="H2" s="210"/>
      <c r="I2" s="210"/>
      <c r="J2" s="210"/>
      <c r="K2" s="210"/>
      <c r="L2" s="210"/>
      <c r="M2" s="210"/>
      <c r="N2" s="210"/>
      <c r="O2" s="146"/>
    </row>
    <row r="3" spans="1:15" ht="9" customHeight="1" x14ac:dyDescent="0.25">
      <c r="A3" s="161"/>
      <c r="B3" s="161"/>
      <c r="C3" s="161"/>
      <c r="D3" s="161"/>
      <c r="E3" s="161"/>
      <c r="F3" s="161"/>
      <c r="G3" s="161"/>
      <c r="H3" s="161"/>
      <c r="I3" s="161"/>
      <c r="J3" s="161"/>
      <c r="K3" s="161"/>
      <c r="L3" s="161"/>
      <c r="M3" s="161"/>
      <c r="N3" s="161"/>
      <c r="O3" s="146"/>
    </row>
    <row r="4" spans="1:15" ht="26.25" x14ac:dyDescent="0.25">
      <c r="A4" s="175" t="s">
        <v>209</v>
      </c>
      <c r="B4" s="175"/>
      <c r="C4" s="159"/>
      <c r="D4" s="159"/>
      <c r="E4" s="159"/>
      <c r="F4" s="159"/>
      <c r="G4" s="159"/>
      <c r="H4" s="159"/>
      <c r="I4" s="159"/>
      <c r="J4" s="159"/>
      <c r="K4" s="159"/>
      <c r="L4" s="159"/>
      <c r="M4" s="159"/>
      <c r="N4" s="159"/>
    </row>
    <row r="5" spans="1:15" ht="9" customHeight="1" x14ac:dyDescent="0.25">
      <c r="A5" s="175"/>
      <c r="B5" s="175"/>
      <c r="C5" s="159"/>
      <c r="D5" s="159"/>
      <c r="E5" s="159"/>
      <c r="F5" s="159"/>
      <c r="G5" s="159"/>
      <c r="H5" s="159"/>
      <c r="I5" s="159"/>
      <c r="J5" s="159"/>
      <c r="K5" s="159"/>
      <c r="L5" s="159"/>
      <c r="M5" s="159"/>
      <c r="N5" s="159"/>
    </row>
    <row r="6" spans="1:15" s="148" customFormat="1" ht="8.25" x14ac:dyDescent="0.25">
      <c r="A6" s="150"/>
      <c r="B6" s="150"/>
      <c r="C6" s="150"/>
      <c r="D6" s="150"/>
      <c r="E6" s="150"/>
      <c r="F6" s="150"/>
      <c r="G6" s="150"/>
      <c r="H6" s="150"/>
      <c r="I6" s="150"/>
      <c r="J6" s="150"/>
      <c r="K6" s="150"/>
      <c r="L6" s="150"/>
    </row>
    <row r="7" spans="1:15" ht="18.75" x14ac:dyDescent="0.25">
      <c r="B7" s="177" t="s">
        <v>210</v>
      </c>
      <c r="C7" s="178"/>
      <c r="D7" s="178"/>
      <c r="E7" s="178"/>
      <c r="F7" s="178"/>
      <c r="G7" s="178"/>
      <c r="H7" s="178"/>
      <c r="I7" s="178"/>
      <c r="J7" s="178"/>
      <c r="K7" s="178"/>
      <c r="L7" s="178"/>
      <c r="M7" s="178"/>
      <c r="N7" s="193"/>
    </row>
    <row r="8" spans="1:15" x14ac:dyDescent="0.25">
      <c r="B8" s="179" t="s">
        <v>80</v>
      </c>
      <c r="C8" s="180"/>
      <c r="D8" s="180"/>
      <c r="E8" s="180"/>
      <c r="F8" s="180"/>
      <c r="G8" s="180"/>
      <c r="H8" s="180"/>
      <c r="I8" s="180"/>
      <c r="J8" s="180"/>
      <c r="K8" s="180"/>
      <c r="L8" s="180"/>
      <c r="M8" s="180"/>
      <c r="N8" s="194"/>
    </row>
    <row r="9" spans="1:15" x14ac:dyDescent="0.25">
      <c r="B9" s="179" t="s">
        <v>91</v>
      </c>
      <c r="C9" s="180"/>
      <c r="D9" s="180"/>
      <c r="E9" s="180"/>
      <c r="F9" s="180"/>
      <c r="G9" s="180"/>
      <c r="H9" s="180"/>
      <c r="I9" s="180"/>
      <c r="J9" s="180"/>
      <c r="K9" s="180"/>
      <c r="L9" s="180"/>
      <c r="M9" s="180"/>
      <c r="N9" s="194"/>
    </row>
    <row r="10" spans="1:15" ht="38.25" customHeight="1" x14ac:dyDescent="0.25">
      <c r="B10" s="186"/>
      <c r="C10" s="188"/>
      <c r="D10" s="212"/>
      <c r="E10" s="213" t="str">
        <f>pPROD1</f>
        <v>Product 1</v>
      </c>
      <c r="F10" s="212"/>
      <c r="G10" s="213" t="str">
        <f>pPROD2</f>
        <v>Product 2</v>
      </c>
      <c r="H10" s="212"/>
      <c r="I10" s="213" t="str">
        <f>pPROD3</f>
        <v>Product 3</v>
      </c>
      <c r="J10" s="212"/>
      <c r="K10" s="213" t="str">
        <f>pPROD4</f>
        <v>Product 4</v>
      </c>
      <c r="L10" s="212"/>
      <c r="M10" s="213" t="str">
        <f>pPROD5</f>
        <v>Product 5</v>
      </c>
      <c r="N10" s="204"/>
    </row>
    <row r="11" spans="1:15" ht="24" x14ac:dyDescent="0.25">
      <c r="B11" s="184"/>
      <c r="C11" s="200"/>
      <c r="D11" s="200"/>
      <c r="E11" s="214" t="str">
        <f>"Average cost "&amp;pUNIT1</f>
        <v>Average cost per Unit</v>
      </c>
      <c r="F11" s="200"/>
      <c r="G11" s="214" t="str">
        <f>"Average cost "&amp;pUNIT2</f>
        <v>Average cost per Unit</v>
      </c>
      <c r="H11" s="200"/>
      <c r="I11" s="214" t="str">
        <f>"Average cost "&amp;pUNIT3</f>
        <v>Average cost per Unit</v>
      </c>
      <c r="J11" s="200"/>
      <c r="K11" s="214" t="str">
        <f>"Average cost "&amp;pUNIT4</f>
        <v>Average cost per Unit</v>
      </c>
      <c r="L11" s="200"/>
      <c r="M11" s="214" t="str">
        <f>"Average cost "&amp;pUNIT5</f>
        <v>Average cost per Unit</v>
      </c>
      <c r="N11" s="201"/>
    </row>
    <row r="12" spans="1:15" x14ac:dyDescent="0.25">
      <c r="B12" s="184"/>
      <c r="C12" s="215" t="s">
        <v>81</v>
      </c>
      <c r="D12" s="200"/>
      <c r="E12" s="216" t="str">
        <f>pINC</f>
        <v>(excl GST)</v>
      </c>
      <c r="F12" s="200"/>
      <c r="G12" s="216" t="str">
        <f>pINC</f>
        <v>(excl GST)</v>
      </c>
      <c r="H12" s="200"/>
      <c r="I12" s="216" t="str">
        <f>pINC</f>
        <v>(excl GST)</v>
      </c>
      <c r="J12" s="200"/>
      <c r="K12" s="216" t="str">
        <f>pINC</f>
        <v>(excl GST)</v>
      </c>
      <c r="L12" s="200"/>
      <c r="M12" s="216" t="str">
        <f>pINC</f>
        <v>(excl GST)</v>
      </c>
      <c r="N12" s="201"/>
    </row>
    <row r="13" spans="1:15" x14ac:dyDescent="0.25">
      <c r="B13" s="184"/>
      <c r="C13" s="245" t="s">
        <v>82</v>
      </c>
      <c r="D13" s="200"/>
      <c r="E13" s="217"/>
      <c r="F13" s="200"/>
      <c r="G13" s="217"/>
      <c r="H13" s="200"/>
      <c r="I13" s="217"/>
      <c r="J13" s="200"/>
      <c r="K13" s="217"/>
      <c r="L13" s="200"/>
      <c r="M13" s="217"/>
      <c r="N13" s="201"/>
    </row>
    <row r="14" spans="1:15" x14ac:dyDescent="0.25">
      <c r="B14" s="184"/>
      <c r="C14" s="245" t="s">
        <v>86</v>
      </c>
      <c r="D14" s="200"/>
      <c r="E14" s="217"/>
      <c r="F14" s="200"/>
      <c r="G14" s="217"/>
      <c r="H14" s="200"/>
      <c r="I14" s="217"/>
      <c r="J14" s="200"/>
      <c r="K14" s="217"/>
      <c r="L14" s="200"/>
      <c r="M14" s="217"/>
      <c r="N14" s="201"/>
    </row>
    <row r="15" spans="1:15" x14ac:dyDescent="0.25">
      <c r="B15" s="184"/>
      <c r="C15" s="245" t="s">
        <v>87</v>
      </c>
      <c r="D15" s="200"/>
      <c r="E15" s="217"/>
      <c r="F15" s="200"/>
      <c r="G15" s="217"/>
      <c r="H15" s="200"/>
      <c r="I15" s="217"/>
      <c r="J15" s="200"/>
      <c r="K15" s="217"/>
      <c r="L15" s="200"/>
      <c r="M15" s="217"/>
      <c r="N15" s="201"/>
    </row>
    <row r="16" spans="1:15" x14ac:dyDescent="0.25">
      <c r="B16" s="184"/>
      <c r="C16" s="245" t="s">
        <v>78</v>
      </c>
      <c r="D16" s="200"/>
      <c r="E16" s="217"/>
      <c r="F16" s="200"/>
      <c r="G16" s="217"/>
      <c r="H16" s="200"/>
      <c r="I16" s="217"/>
      <c r="J16" s="200"/>
      <c r="K16" s="217"/>
      <c r="L16" s="200"/>
      <c r="M16" s="217"/>
      <c r="N16" s="201"/>
    </row>
    <row r="17" spans="2:14" x14ac:dyDescent="0.25">
      <c r="B17" s="184"/>
      <c r="C17" s="245" t="s">
        <v>88</v>
      </c>
      <c r="D17" s="200"/>
      <c r="E17" s="217"/>
      <c r="F17" s="200"/>
      <c r="G17" s="217"/>
      <c r="H17" s="200"/>
      <c r="I17" s="217"/>
      <c r="J17" s="200"/>
      <c r="K17" s="217"/>
      <c r="L17" s="200"/>
      <c r="M17" s="217"/>
      <c r="N17" s="201"/>
    </row>
    <row r="18" spans="2:14" x14ac:dyDescent="0.25">
      <c r="B18" s="184"/>
      <c r="C18" s="245" t="s">
        <v>90</v>
      </c>
      <c r="D18" s="200"/>
      <c r="E18" s="217"/>
      <c r="F18" s="200"/>
      <c r="G18" s="217"/>
      <c r="H18" s="200"/>
      <c r="I18" s="217"/>
      <c r="J18" s="200"/>
      <c r="K18" s="217"/>
      <c r="L18" s="200"/>
      <c r="M18" s="217"/>
      <c r="N18" s="201"/>
    </row>
    <row r="19" spans="2:14" x14ac:dyDescent="0.25">
      <c r="B19" s="184"/>
      <c r="C19" s="245" t="s">
        <v>89</v>
      </c>
      <c r="D19" s="200"/>
      <c r="E19" s="217"/>
      <c r="F19" s="200"/>
      <c r="G19" s="217"/>
      <c r="H19" s="200"/>
      <c r="I19" s="217"/>
      <c r="J19" s="200"/>
      <c r="K19" s="217"/>
      <c r="L19" s="200"/>
      <c r="M19" s="217"/>
      <c r="N19" s="201"/>
    </row>
    <row r="20" spans="2:14" x14ac:dyDescent="0.25">
      <c r="B20" s="184"/>
      <c r="C20" s="245"/>
      <c r="D20" s="200"/>
      <c r="E20" s="217"/>
      <c r="F20" s="200"/>
      <c r="G20" s="217"/>
      <c r="H20" s="200"/>
      <c r="I20" s="217"/>
      <c r="J20" s="200"/>
      <c r="K20" s="217"/>
      <c r="L20" s="200"/>
      <c r="M20" s="217"/>
      <c r="N20" s="201"/>
    </row>
    <row r="21" spans="2:14" x14ac:dyDescent="0.25">
      <c r="B21" s="184"/>
      <c r="C21" s="245"/>
      <c r="D21" s="200"/>
      <c r="E21" s="217"/>
      <c r="F21" s="200"/>
      <c r="G21" s="217"/>
      <c r="H21" s="200"/>
      <c r="I21" s="217"/>
      <c r="J21" s="200"/>
      <c r="K21" s="217"/>
      <c r="L21" s="200"/>
      <c r="M21" s="217"/>
      <c r="N21" s="201"/>
    </row>
    <row r="22" spans="2:14" x14ac:dyDescent="0.25">
      <c r="B22" s="184"/>
      <c r="C22" s="245"/>
      <c r="D22" s="200"/>
      <c r="E22" s="217"/>
      <c r="F22" s="200"/>
      <c r="G22" s="217"/>
      <c r="H22" s="200"/>
      <c r="I22" s="217"/>
      <c r="J22" s="200"/>
      <c r="K22" s="217"/>
      <c r="L22" s="200"/>
      <c r="M22" s="217"/>
      <c r="N22" s="201"/>
    </row>
    <row r="23" spans="2:14" x14ac:dyDescent="0.25">
      <c r="B23" s="184"/>
      <c r="C23" s="245"/>
      <c r="D23" s="200"/>
      <c r="E23" s="217"/>
      <c r="F23" s="200"/>
      <c r="G23" s="217"/>
      <c r="H23" s="200"/>
      <c r="I23" s="217"/>
      <c r="J23" s="200"/>
      <c r="K23" s="217"/>
      <c r="L23" s="200"/>
      <c r="M23" s="217"/>
      <c r="N23" s="201"/>
    </row>
    <row r="24" spans="2:14" x14ac:dyDescent="0.25">
      <c r="B24" s="184"/>
      <c r="C24" s="245"/>
      <c r="D24" s="200"/>
      <c r="E24" s="217"/>
      <c r="F24" s="200"/>
      <c r="G24" s="217"/>
      <c r="H24" s="200"/>
      <c r="I24" s="217"/>
      <c r="J24" s="200"/>
      <c r="K24" s="217"/>
      <c r="L24" s="200"/>
      <c r="M24" s="217"/>
      <c r="N24" s="201"/>
    </row>
    <row r="25" spans="2:14" x14ac:dyDescent="0.25">
      <c r="B25" s="184"/>
      <c r="C25" s="245"/>
      <c r="D25" s="200"/>
      <c r="E25" s="217"/>
      <c r="F25" s="200"/>
      <c r="G25" s="217"/>
      <c r="H25" s="200"/>
      <c r="I25" s="217"/>
      <c r="J25" s="200"/>
      <c r="K25" s="217"/>
      <c r="L25" s="200"/>
      <c r="M25" s="217"/>
      <c r="N25" s="201"/>
    </row>
    <row r="26" spans="2:14" x14ac:dyDescent="0.25">
      <c r="B26" s="184"/>
      <c r="C26" s="245"/>
      <c r="D26" s="200"/>
      <c r="E26" s="217"/>
      <c r="F26" s="200"/>
      <c r="G26" s="217"/>
      <c r="H26" s="200"/>
      <c r="I26" s="217"/>
      <c r="J26" s="200"/>
      <c r="K26" s="217"/>
      <c r="L26" s="200"/>
      <c r="M26" s="217"/>
      <c r="N26" s="201"/>
    </row>
    <row r="27" spans="2:14" x14ac:dyDescent="0.25">
      <c r="B27" s="184"/>
      <c r="C27" s="245"/>
      <c r="D27" s="200"/>
      <c r="E27" s="217"/>
      <c r="F27" s="200"/>
      <c r="G27" s="217"/>
      <c r="H27" s="200"/>
      <c r="I27" s="217"/>
      <c r="J27" s="200"/>
      <c r="K27" s="217"/>
      <c r="L27" s="200"/>
      <c r="M27" s="217"/>
      <c r="N27" s="201"/>
    </row>
    <row r="28" spans="2:14" ht="9" customHeight="1" x14ac:dyDescent="0.25">
      <c r="B28" s="184"/>
      <c r="C28" s="200"/>
      <c r="D28" s="200"/>
      <c r="E28" s="216"/>
      <c r="F28" s="200"/>
      <c r="G28" s="216"/>
      <c r="H28" s="200"/>
      <c r="I28" s="216"/>
      <c r="J28" s="200"/>
      <c r="K28" s="216"/>
      <c r="L28" s="200"/>
      <c r="M28" s="216"/>
      <c r="N28" s="201"/>
    </row>
    <row r="29" spans="2:14" ht="15.75" thickBot="1" x14ac:dyDescent="0.3">
      <c r="B29" s="184"/>
      <c r="C29" s="218" t="str">
        <f>"Subtotal Variable Expenses "&amp;pINC</f>
        <v>Subtotal Variable Expenses (excl GST)</v>
      </c>
      <c r="D29" s="219"/>
      <c r="E29" s="229">
        <f>SUM(E12:E28)</f>
        <v>0</v>
      </c>
      <c r="F29" s="219"/>
      <c r="G29" s="229">
        <f>IF(pHIDE2=1,"",SUM(G12:G28))</f>
        <v>0</v>
      </c>
      <c r="H29" s="219"/>
      <c r="I29" s="229">
        <f>IF(pHIDE3=1,"",SUM(I12:I28))</f>
        <v>0</v>
      </c>
      <c r="J29" s="219"/>
      <c r="K29" s="229">
        <f>IF(pHIDE4=1,"",SUM(K12:K28))</f>
        <v>0</v>
      </c>
      <c r="L29" s="219"/>
      <c r="M29" s="230">
        <f>IF(pHIDE5=1,"",SUM(M12:M28))</f>
        <v>0</v>
      </c>
      <c r="N29" s="201"/>
    </row>
    <row r="30" spans="2:14" ht="4.5" customHeight="1" x14ac:dyDescent="0.25">
      <c r="B30" s="184"/>
      <c r="C30" s="200"/>
      <c r="D30" s="200"/>
      <c r="E30" s="216"/>
      <c r="F30" s="200"/>
      <c r="G30" s="216"/>
      <c r="H30" s="200"/>
      <c r="I30" s="216"/>
      <c r="J30" s="200"/>
      <c r="K30" s="216"/>
      <c r="L30" s="200"/>
      <c r="M30" s="216"/>
      <c r="N30" s="201"/>
    </row>
    <row r="31" spans="2:14" ht="38.25" customHeight="1" x14ac:dyDescent="0.25">
      <c r="B31" s="184"/>
      <c r="C31" s="220" t="s">
        <v>84</v>
      </c>
      <c r="D31" s="200"/>
      <c r="E31" s="213" t="str">
        <f>pPROD1</f>
        <v>Product 1</v>
      </c>
      <c r="F31" s="212"/>
      <c r="G31" s="213" t="str">
        <f>pPROD2</f>
        <v>Product 2</v>
      </c>
      <c r="H31" s="212"/>
      <c r="I31" s="213" t="str">
        <f>pPROD3</f>
        <v>Product 3</v>
      </c>
      <c r="J31" s="212"/>
      <c r="K31" s="213" t="str">
        <f>pPROD4</f>
        <v>Product 4</v>
      </c>
      <c r="L31" s="212"/>
      <c r="M31" s="213" t="str">
        <f>pPROD5</f>
        <v>Product 5</v>
      </c>
      <c r="N31" s="201"/>
    </row>
    <row r="32" spans="2:14" x14ac:dyDescent="0.25">
      <c r="B32" s="184"/>
      <c r="C32" s="221" t="s">
        <v>100</v>
      </c>
      <c r="D32" s="200"/>
      <c r="E32" s="222">
        <v>0.16</v>
      </c>
      <c r="F32" s="200"/>
      <c r="G32" s="222"/>
      <c r="H32" s="200"/>
      <c r="I32" s="222"/>
      <c r="J32" s="200"/>
      <c r="K32" s="222"/>
      <c r="L32" s="200"/>
      <c r="M32" s="222"/>
      <c r="N32" s="201"/>
    </row>
    <row r="33" spans="2:14" x14ac:dyDescent="0.25">
      <c r="B33" s="184"/>
      <c r="C33" s="221" t="s">
        <v>83</v>
      </c>
      <c r="D33" s="200"/>
      <c r="E33" s="217">
        <v>55</v>
      </c>
      <c r="F33" s="200"/>
      <c r="G33" s="217"/>
      <c r="H33" s="200"/>
      <c r="I33" s="217"/>
      <c r="J33" s="200"/>
      <c r="K33" s="217"/>
      <c r="L33" s="200"/>
      <c r="M33" s="217"/>
      <c r="N33" s="201"/>
    </row>
    <row r="34" spans="2:14" ht="9" customHeight="1" x14ac:dyDescent="0.25">
      <c r="B34" s="184"/>
      <c r="C34" s="200"/>
      <c r="D34" s="200"/>
      <c r="E34" s="216"/>
      <c r="F34" s="200"/>
      <c r="G34" s="216"/>
      <c r="H34" s="200"/>
      <c r="I34" s="216"/>
      <c r="J34" s="200"/>
      <c r="K34" s="216"/>
      <c r="L34" s="200"/>
      <c r="M34" s="216"/>
      <c r="N34" s="201"/>
    </row>
    <row r="35" spans="2:14" ht="15.75" thickBot="1" x14ac:dyDescent="0.3">
      <c r="B35" s="184"/>
      <c r="C35" s="218" t="s">
        <v>85</v>
      </c>
      <c r="D35" s="219"/>
      <c r="E35" s="229">
        <f>E32*E33</f>
        <v>8.8000000000000007</v>
      </c>
      <c r="F35" s="219"/>
      <c r="G35" s="229">
        <f>IF(pHIDE2=1,"",G32*G33)</f>
        <v>0</v>
      </c>
      <c r="H35" s="219"/>
      <c r="I35" s="229">
        <f>IF(pHIDE3=1,"",I32*I33)</f>
        <v>0</v>
      </c>
      <c r="J35" s="219"/>
      <c r="K35" s="229">
        <f>IF(pHIDE4=1,"",K32*K33)</f>
        <v>0</v>
      </c>
      <c r="L35" s="219"/>
      <c r="M35" s="230">
        <f>IF(pHIDE5=1,"",M32*M33)</f>
        <v>0</v>
      </c>
      <c r="N35" s="201"/>
    </row>
    <row r="36" spans="2:14" ht="9" customHeight="1" x14ac:dyDescent="0.25">
      <c r="B36" s="184"/>
      <c r="C36" s="200"/>
      <c r="D36" s="200"/>
      <c r="E36" s="216"/>
      <c r="F36" s="200"/>
      <c r="G36" s="216"/>
      <c r="H36" s="200"/>
      <c r="I36" s="216"/>
      <c r="J36" s="200"/>
      <c r="K36" s="216"/>
      <c r="L36" s="200"/>
      <c r="M36" s="216"/>
      <c r="N36" s="201"/>
    </row>
    <row r="37" spans="2:14" x14ac:dyDescent="0.25">
      <c r="B37" s="184"/>
      <c r="C37" s="223" t="s">
        <v>211</v>
      </c>
      <c r="D37" s="224"/>
      <c r="E37" s="225"/>
      <c r="F37" s="225"/>
      <c r="G37" s="225"/>
      <c r="H37" s="225"/>
      <c r="I37" s="225"/>
      <c r="J37" s="225"/>
      <c r="K37" s="225"/>
      <c r="L37" s="225"/>
      <c r="M37" s="226"/>
      <c r="N37" s="201"/>
    </row>
    <row r="38" spans="2:14" x14ac:dyDescent="0.25">
      <c r="B38" s="184"/>
      <c r="C38" s="223" t="str">
        <f>pINCL</f>
        <v>Excluding GST</v>
      </c>
      <c r="D38" s="224"/>
      <c r="E38" s="235">
        <f>E29+E35</f>
        <v>8.8000000000000007</v>
      </c>
      <c r="F38" s="224"/>
      <c r="G38" s="235">
        <f>IF(pHIDE2=1,"",G29+G35)</f>
        <v>0</v>
      </c>
      <c r="H38" s="224"/>
      <c r="I38" s="235">
        <f>IF(pHIDE3=1,"",I29+I35)</f>
        <v>0</v>
      </c>
      <c r="J38" s="224"/>
      <c r="K38" s="235">
        <f>IF(pHIDE4=1,"",K29+K35)</f>
        <v>0</v>
      </c>
      <c r="L38" s="224"/>
      <c r="M38" s="231">
        <f>IF(pHIDE5=1,"",M29+M35)</f>
        <v>0</v>
      </c>
      <c r="N38" s="201"/>
    </row>
    <row r="39" spans="2:14" ht="15.75" thickBot="1" x14ac:dyDescent="0.3">
      <c r="B39" s="184"/>
      <c r="C39" s="227" t="str">
        <f>pINCLx</f>
        <v>Including GST</v>
      </c>
      <c r="D39" s="228"/>
      <c r="E39" s="234">
        <f>E29*pGST+E35</f>
        <v>8.8000000000000007</v>
      </c>
      <c r="F39" s="228"/>
      <c r="G39" s="234">
        <f>IF(pHIDE2=1,"",G29*pGST+G35)</f>
        <v>0</v>
      </c>
      <c r="H39" s="228"/>
      <c r="I39" s="234">
        <f>IF(pHIDE3=1,"",I29*pGST+I35)</f>
        <v>0</v>
      </c>
      <c r="J39" s="228"/>
      <c r="K39" s="234">
        <f>IF(pHIDE4=1,"",K29*pGST+K35)</f>
        <v>0</v>
      </c>
      <c r="L39" s="233"/>
      <c r="M39" s="232">
        <f>IF(pHIDE5=1,"",M29*pGST+M35)</f>
        <v>0</v>
      </c>
      <c r="N39" s="201"/>
    </row>
    <row r="40" spans="2:14" ht="9" customHeight="1" x14ac:dyDescent="0.25">
      <c r="B40" s="191"/>
      <c r="C40" s="192"/>
      <c r="D40" s="192"/>
      <c r="E40" s="192"/>
      <c r="F40" s="192"/>
      <c r="G40" s="192"/>
      <c r="H40" s="192"/>
      <c r="I40" s="192"/>
      <c r="J40" s="192"/>
      <c r="K40" s="192"/>
      <c r="L40" s="192"/>
      <c r="M40" s="192"/>
      <c r="N40" s="209"/>
    </row>
  </sheetData>
  <sheetProtection sheet="1" formatCells="0" selectLockedCells="1"/>
  <mergeCells count="1">
    <mergeCell ref="A2:N2"/>
  </mergeCells>
  <conditionalFormatting sqref="G10:G27 G31:G33">
    <cfRule type="expression" dxfId="11" priority="1">
      <formula>pHIDE2</formula>
    </cfRule>
  </conditionalFormatting>
  <conditionalFormatting sqref="I10:I27 I31:I33">
    <cfRule type="expression" dxfId="10" priority="2">
      <formula>pHIDE3=1</formula>
    </cfRule>
  </conditionalFormatting>
  <conditionalFormatting sqref="K10:K27 K31:K33">
    <cfRule type="expression" dxfId="9" priority="3">
      <formula>pHIDE4=1</formula>
    </cfRule>
  </conditionalFormatting>
  <conditionalFormatting sqref="M10:M27 M31:M33">
    <cfRule type="expression" dxfId="8" priority="4">
      <formula>pHIDE5=1</formula>
    </cfRule>
  </conditionalFormatting>
  <pageMargins left="0.7" right="0.7" top="0.75" bottom="0.75" header="0.3" footer="0.3"/>
  <ignoredErrors>
    <ignoredError sqref="E3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94D1E-62A4-4D01-88AB-479741980913}">
  <sheetPr codeName="Sheet2"/>
  <dimension ref="A1:N37"/>
  <sheetViews>
    <sheetView showGridLines="0" showRowColHeaders="0" workbookViewId="0">
      <selection activeCell="C13" sqref="C13"/>
    </sheetView>
  </sheetViews>
  <sheetFormatPr defaultColWidth="8.85546875" defaultRowHeight="15" x14ac:dyDescent="0.25"/>
  <cols>
    <col min="1" max="2" width="1.5703125" style="43" customWidth="1"/>
    <col min="3" max="3" width="35.5703125" style="43" customWidth="1"/>
    <col min="4" max="5" width="13.85546875" style="43" customWidth="1"/>
    <col min="6" max="6" width="1.5703125" style="43" customWidth="1"/>
    <col min="7" max="7" width="35.5703125" style="43" customWidth="1"/>
    <col min="8" max="9" width="13.85546875" style="43" customWidth="1"/>
    <col min="10" max="11" width="1.5703125" style="43" customWidth="1"/>
    <col min="12" max="16384" width="8.85546875" style="34"/>
  </cols>
  <sheetData>
    <row r="1" spans="1:14" ht="9" customHeight="1" x14ac:dyDescent="0.25">
      <c r="A1" s="166"/>
      <c r="B1" s="166"/>
      <c r="C1" s="166"/>
      <c r="D1" s="166"/>
      <c r="E1" s="166"/>
      <c r="F1" s="166"/>
      <c r="G1" s="166"/>
      <c r="H1" s="166"/>
      <c r="I1" s="166"/>
      <c r="J1" s="166"/>
      <c r="K1" s="166"/>
      <c r="L1" s="35"/>
      <c r="M1" s="35"/>
      <c r="N1" s="35"/>
    </row>
    <row r="2" spans="1:14" ht="48" customHeight="1" x14ac:dyDescent="0.25">
      <c r="A2" s="166" t="e" vm="1">
        <v>#VALUE!</v>
      </c>
      <c r="B2" s="166"/>
      <c r="C2" s="166"/>
      <c r="D2" s="166"/>
      <c r="E2" s="166"/>
      <c r="F2" s="166"/>
      <c r="G2" s="166"/>
      <c r="H2" s="166"/>
      <c r="I2" s="166"/>
      <c r="J2" s="166"/>
      <c r="K2" s="166"/>
      <c r="L2" s="35"/>
      <c r="M2" s="35"/>
      <c r="N2" s="35"/>
    </row>
    <row r="3" spans="1:14" ht="9" customHeight="1" x14ac:dyDescent="0.25">
      <c r="A3" s="166"/>
      <c r="B3" s="166"/>
      <c r="C3" s="166"/>
      <c r="D3" s="166"/>
      <c r="E3" s="166"/>
      <c r="F3" s="166"/>
      <c r="G3" s="166"/>
      <c r="H3" s="166"/>
      <c r="I3" s="166"/>
      <c r="J3" s="166"/>
      <c r="K3" s="166"/>
      <c r="L3" s="35"/>
      <c r="M3" s="35"/>
      <c r="N3" s="35"/>
    </row>
    <row r="4" spans="1:14" ht="26.25" x14ac:dyDescent="0.25">
      <c r="A4" s="39" t="s">
        <v>203</v>
      </c>
      <c r="B4" s="39"/>
      <c r="C4" s="45"/>
      <c r="D4" s="45"/>
      <c r="E4" s="45"/>
      <c r="F4" s="45"/>
      <c r="G4" s="45"/>
      <c r="H4" s="45"/>
      <c r="I4" s="45"/>
      <c r="J4" s="45"/>
      <c r="K4" s="45"/>
    </row>
    <row r="5" spans="1:14" ht="9" customHeight="1" x14ac:dyDescent="0.25">
      <c r="A5" s="39"/>
      <c r="B5" s="39"/>
      <c r="C5" s="45"/>
      <c r="D5" s="45"/>
      <c r="E5" s="45"/>
      <c r="F5" s="45"/>
      <c r="G5" s="45"/>
      <c r="H5" s="45"/>
      <c r="I5" s="45"/>
      <c r="J5" s="45"/>
      <c r="K5" s="45"/>
    </row>
    <row r="6" spans="1:14" s="148" customFormat="1" ht="8.25" x14ac:dyDescent="0.25">
      <c r="A6" s="150"/>
      <c r="B6" s="150"/>
      <c r="C6" s="150"/>
      <c r="D6" s="150"/>
      <c r="E6" s="150"/>
      <c r="F6" s="150"/>
      <c r="G6" s="150"/>
      <c r="H6" s="150"/>
      <c r="I6" s="150"/>
      <c r="J6" s="150"/>
      <c r="K6" s="150"/>
    </row>
    <row r="7" spans="1:14" ht="18.75" x14ac:dyDescent="0.25">
      <c r="B7" s="84" t="s">
        <v>202</v>
      </c>
      <c r="C7" s="85"/>
      <c r="D7" s="85"/>
      <c r="E7" s="85"/>
      <c r="F7" s="85"/>
      <c r="G7" s="85"/>
      <c r="H7" s="85"/>
      <c r="I7" s="85"/>
      <c r="J7" s="86"/>
    </row>
    <row r="8" spans="1:14" x14ac:dyDescent="0.25">
      <c r="B8" s="87" t="s">
        <v>165</v>
      </c>
      <c r="C8" s="88"/>
      <c r="D8" s="88"/>
      <c r="E8" s="88"/>
      <c r="F8" s="88"/>
      <c r="G8" s="88"/>
      <c r="H8" s="88"/>
      <c r="I8" s="88"/>
      <c r="J8" s="89"/>
    </row>
    <row r="9" spans="1:14" ht="9" customHeight="1" x14ac:dyDescent="0.25">
      <c r="B9" s="48"/>
      <c r="C9" s="101"/>
      <c r="D9" s="102"/>
      <c r="E9" s="103"/>
      <c r="F9" s="104"/>
      <c r="G9" s="101"/>
      <c r="H9" s="102"/>
      <c r="I9" s="103"/>
      <c r="J9" s="50"/>
    </row>
    <row r="10" spans="1:14" x14ac:dyDescent="0.25">
      <c r="B10" s="48"/>
      <c r="C10" s="111" t="s">
        <v>53</v>
      </c>
      <c r="D10" s="112"/>
      <c r="E10" s="113"/>
      <c r="F10" s="104"/>
      <c r="G10" s="111" t="s">
        <v>63</v>
      </c>
      <c r="H10" s="112"/>
      <c r="I10" s="113"/>
      <c r="J10" s="50"/>
    </row>
    <row r="11" spans="1:14" x14ac:dyDescent="0.25">
      <c r="B11" s="48"/>
      <c r="C11" s="101"/>
      <c r="D11" s="102" t="s">
        <v>52</v>
      </c>
      <c r="E11" s="103"/>
      <c r="F11" s="104"/>
      <c r="G11" s="101"/>
      <c r="H11" s="102" t="s">
        <v>52</v>
      </c>
      <c r="I11" s="103"/>
      <c r="J11" s="50"/>
    </row>
    <row r="12" spans="1:14" x14ac:dyDescent="0.25">
      <c r="B12" s="48"/>
      <c r="C12" s="101" t="s">
        <v>51</v>
      </c>
      <c r="D12" s="105" t="str">
        <f>pINC</f>
        <v>(excl GST)</v>
      </c>
      <c r="E12" s="105" t="str">
        <f>pINCx</f>
        <v>(incl GST)</v>
      </c>
      <c r="F12" s="104"/>
      <c r="G12" s="101" t="s">
        <v>51</v>
      </c>
      <c r="H12" s="105" t="str">
        <f>pINC</f>
        <v>(excl GST)</v>
      </c>
      <c r="I12" s="105" t="str">
        <f>pINCx</f>
        <v>(incl GST)</v>
      </c>
      <c r="J12" s="50"/>
    </row>
    <row r="13" spans="1:14" x14ac:dyDescent="0.25">
      <c r="B13" s="48"/>
      <c r="C13" s="246" t="s">
        <v>65</v>
      </c>
      <c r="D13" s="247"/>
      <c r="E13" s="240">
        <f t="shared" ref="E13:E32" si="0">$D13*IF(COUNTIF($C13,"*employee*"),1,pGST)</f>
        <v>0</v>
      </c>
      <c r="F13" s="104"/>
      <c r="G13" s="246" t="s">
        <v>66</v>
      </c>
      <c r="H13" s="247"/>
      <c r="I13" s="240">
        <f t="shared" ref="I13:I32" si="1">$H13*IF(COUNTIF($G13,"*employee*"),1,pGST)</f>
        <v>0</v>
      </c>
      <c r="J13" s="50"/>
    </row>
    <row r="14" spans="1:14" x14ac:dyDescent="0.25">
      <c r="B14" s="48"/>
      <c r="C14" s="246" t="s">
        <v>54</v>
      </c>
      <c r="D14" s="247"/>
      <c r="E14" s="240">
        <f t="shared" si="0"/>
        <v>0</v>
      </c>
      <c r="F14" s="104"/>
      <c r="G14" s="246" t="s">
        <v>67</v>
      </c>
      <c r="H14" s="247"/>
      <c r="I14" s="240">
        <f t="shared" si="1"/>
        <v>0</v>
      </c>
      <c r="J14" s="50"/>
    </row>
    <row r="15" spans="1:14" x14ac:dyDescent="0.25">
      <c r="B15" s="48"/>
      <c r="C15" s="246" t="s">
        <v>58</v>
      </c>
      <c r="D15" s="247"/>
      <c r="E15" s="240">
        <f t="shared" si="0"/>
        <v>0</v>
      </c>
      <c r="F15" s="104"/>
      <c r="G15" s="246" t="s">
        <v>68</v>
      </c>
      <c r="H15" s="247"/>
      <c r="I15" s="240">
        <f t="shared" si="1"/>
        <v>0</v>
      </c>
      <c r="J15" s="50"/>
    </row>
    <row r="16" spans="1:14" x14ac:dyDescent="0.25">
      <c r="B16" s="48"/>
      <c r="C16" s="246" t="s">
        <v>55</v>
      </c>
      <c r="D16" s="247"/>
      <c r="E16" s="240">
        <f t="shared" si="0"/>
        <v>0</v>
      </c>
      <c r="F16" s="104"/>
      <c r="G16" s="246" t="s">
        <v>69</v>
      </c>
      <c r="H16" s="247"/>
      <c r="I16" s="240">
        <f t="shared" si="1"/>
        <v>0</v>
      </c>
      <c r="J16" s="50"/>
    </row>
    <row r="17" spans="1:11" x14ac:dyDescent="0.25">
      <c r="B17" s="48"/>
      <c r="C17" s="246" t="s">
        <v>60</v>
      </c>
      <c r="D17" s="247"/>
      <c r="E17" s="240">
        <f t="shared" si="0"/>
        <v>0</v>
      </c>
      <c r="F17" s="104"/>
      <c r="G17" s="246" t="s">
        <v>70</v>
      </c>
      <c r="H17" s="247"/>
      <c r="I17" s="240">
        <f t="shared" si="1"/>
        <v>0</v>
      </c>
      <c r="J17" s="50"/>
    </row>
    <row r="18" spans="1:11" x14ac:dyDescent="0.25">
      <c r="B18" s="48"/>
      <c r="C18" s="246" t="s">
        <v>56</v>
      </c>
      <c r="D18" s="247"/>
      <c r="E18" s="240">
        <f t="shared" si="0"/>
        <v>0</v>
      </c>
      <c r="F18" s="104"/>
      <c r="G18" s="246" t="s">
        <v>71</v>
      </c>
      <c r="H18" s="247"/>
      <c r="I18" s="240">
        <f t="shared" si="1"/>
        <v>0</v>
      </c>
      <c r="J18" s="50"/>
    </row>
    <row r="19" spans="1:11" x14ac:dyDescent="0.25">
      <c r="B19" s="48"/>
      <c r="C19" s="246" t="s">
        <v>57</v>
      </c>
      <c r="D19" s="247"/>
      <c r="E19" s="240">
        <f t="shared" si="0"/>
        <v>0</v>
      </c>
      <c r="F19" s="104"/>
      <c r="G19" s="246" t="s">
        <v>72</v>
      </c>
      <c r="H19" s="247"/>
      <c r="I19" s="240">
        <f t="shared" si="1"/>
        <v>0</v>
      </c>
      <c r="J19" s="50"/>
    </row>
    <row r="20" spans="1:11" x14ac:dyDescent="0.25">
      <c r="B20" s="48"/>
      <c r="C20" s="246" t="s">
        <v>59</v>
      </c>
      <c r="D20" s="247"/>
      <c r="E20" s="240">
        <f t="shared" si="0"/>
        <v>0</v>
      </c>
      <c r="F20" s="104"/>
      <c r="G20" s="246" t="s">
        <v>73</v>
      </c>
      <c r="H20" s="247"/>
      <c r="I20" s="240">
        <f t="shared" si="1"/>
        <v>0</v>
      </c>
      <c r="J20" s="50"/>
    </row>
    <row r="21" spans="1:11" x14ac:dyDescent="0.25">
      <c r="B21" s="48"/>
      <c r="C21" s="246" t="s">
        <v>61</v>
      </c>
      <c r="D21" s="247"/>
      <c r="E21" s="240">
        <f t="shared" si="0"/>
        <v>0</v>
      </c>
      <c r="F21" s="104"/>
      <c r="G21" s="246" t="s">
        <v>74</v>
      </c>
      <c r="H21" s="247"/>
      <c r="I21" s="240">
        <f t="shared" si="1"/>
        <v>0</v>
      </c>
      <c r="J21" s="50"/>
    </row>
    <row r="22" spans="1:11" x14ac:dyDescent="0.25">
      <c r="B22" s="48"/>
      <c r="C22" s="246"/>
      <c r="D22" s="247"/>
      <c r="E22" s="240">
        <f t="shared" si="0"/>
        <v>0</v>
      </c>
      <c r="F22" s="104"/>
      <c r="G22" s="246" t="s">
        <v>75</v>
      </c>
      <c r="H22" s="247"/>
      <c r="I22" s="240">
        <f t="shared" si="1"/>
        <v>0</v>
      </c>
      <c r="J22" s="50"/>
    </row>
    <row r="23" spans="1:11" x14ac:dyDescent="0.25">
      <c r="B23" s="48"/>
      <c r="C23" s="246"/>
      <c r="D23" s="247"/>
      <c r="E23" s="240">
        <f t="shared" si="0"/>
        <v>0</v>
      </c>
      <c r="F23" s="104"/>
      <c r="G23" s="246" t="s">
        <v>76</v>
      </c>
      <c r="H23" s="247"/>
      <c r="I23" s="240">
        <f t="shared" si="1"/>
        <v>0</v>
      </c>
      <c r="J23" s="50"/>
    </row>
    <row r="24" spans="1:11" x14ac:dyDescent="0.25">
      <c r="B24" s="48"/>
      <c r="C24" s="246"/>
      <c r="D24" s="247"/>
      <c r="E24" s="240">
        <f t="shared" si="0"/>
        <v>0</v>
      </c>
      <c r="F24" s="104"/>
      <c r="G24" s="246" t="s">
        <v>78</v>
      </c>
      <c r="H24" s="247"/>
      <c r="I24" s="240">
        <f t="shared" si="1"/>
        <v>0</v>
      </c>
      <c r="J24" s="50"/>
    </row>
    <row r="25" spans="1:11" x14ac:dyDescent="0.25">
      <c r="B25" s="48"/>
      <c r="C25" s="246"/>
      <c r="D25" s="247"/>
      <c r="E25" s="240">
        <f t="shared" si="0"/>
        <v>0</v>
      </c>
      <c r="F25" s="104"/>
      <c r="G25" s="246" t="s">
        <v>77</v>
      </c>
      <c r="H25" s="247"/>
      <c r="I25" s="240">
        <f t="shared" si="1"/>
        <v>0</v>
      </c>
      <c r="J25" s="50"/>
    </row>
    <row r="26" spans="1:11" x14ac:dyDescent="0.25">
      <c r="B26" s="48"/>
      <c r="C26" s="246"/>
      <c r="D26" s="247"/>
      <c r="E26" s="240">
        <f t="shared" si="0"/>
        <v>0</v>
      </c>
      <c r="F26" s="104"/>
      <c r="G26" s="246" t="s">
        <v>89</v>
      </c>
      <c r="H26" s="247"/>
      <c r="I26" s="240">
        <f t="shared" si="1"/>
        <v>0</v>
      </c>
      <c r="J26" s="50"/>
    </row>
    <row r="27" spans="1:11" x14ac:dyDescent="0.25">
      <c r="B27" s="48"/>
      <c r="C27" s="246"/>
      <c r="D27" s="247"/>
      <c r="E27" s="240">
        <f t="shared" si="0"/>
        <v>0</v>
      </c>
      <c r="F27" s="104"/>
      <c r="G27" s="246"/>
      <c r="H27" s="247"/>
      <c r="I27" s="240">
        <f t="shared" si="1"/>
        <v>0</v>
      </c>
      <c r="J27" s="50"/>
    </row>
    <row r="28" spans="1:11" x14ac:dyDescent="0.25">
      <c r="B28" s="48"/>
      <c r="C28" s="246"/>
      <c r="D28" s="247"/>
      <c r="E28" s="240">
        <f t="shared" si="0"/>
        <v>0</v>
      </c>
      <c r="F28" s="104"/>
      <c r="G28" s="246"/>
      <c r="H28" s="247"/>
      <c r="I28" s="240">
        <f t="shared" si="1"/>
        <v>0</v>
      </c>
      <c r="J28" s="50"/>
    </row>
    <row r="29" spans="1:11" x14ac:dyDescent="0.25">
      <c r="B29" s="48"/>
      <c r="C29" s="246"/>
      <c r="D29" s="247"/>
      <c r="E29" s="240">
        <f t="shared" si="0"/>
        <v>0</v>
      </c>
      <c r="F29" s="104"/>
      <c r="G29" s="246"/>
      <c r="H29" s="247"/>
      <c r="I29" s="240">
        <f t="shared" si="1"/>
        <v>0</v>
      </c>
      <c r="J29" s="50"/>
    </row>
    <row r="30" spans="1:11" x14ac:dyDescent="0.25">
      <c r="B30" s="48"/>
      <c r="C30" s="246"/>
      <c r="D30" s="247"/>
      <c r="E30" s="240">
        <f t="shared" si="0"/>
        <v>0</v>
      </c>
      <c r="F30" s="104"/>
      <c r="G30" s="246"/>
      <c r="H30" s="247"/>
      <c r="I30" s="240">
        <f t="shared" si="1"/>
        <v>0</v>
      </c>
      <c r="J30" s="50"/>
    </row>
    <row r="31" spans="1:11" x14ac:dyDescent="0.25">
      <c r="B31" s="48"/>
      <c r="C31" s="246"/>
      <c r="D31" s="247"/>
      <c r="E31" s="240">
        <f t="shared" si="0"/>
        <v>0</v>
      </c>
      <c r="F31" s="104"/>
      <c r="G31" s="246"/>
      <c r="H31" s="247"/>
      <c r="I31" s="240">
        <f t="shared" si="1"/>
        <v>0</v>
      </c>
      <c r="J31" s="50"/>
    </row>
    <row r="32" spans="1:11" x14ac:dyDescent="0.25">
      <c r="A32" s="97"/>
      <c r="B32" s="48"/>
      <c r="C32" s="246"/>
      <c r="D32" s="247"/>
      <c r="E32" s="240">
        <f t="shared" si="0"/>
        <v>0</v>
      </c>
      <c r="F32" s="104"/>
      <c r="G32" s="246"/>
      <c r="H32" s="247"/>
      <c r="I32" s="240">
        <f t="shared" si="1"/>
        <v>0</v>
      </c>
      <c r="J32" s="50"/>
      <c r="K32" s="97"/>
    </row>
    <row r="33" spans="1:11" ht="9" customHeight="1" x14ac:dyDescent="0.25">
      <c r="B33" s="48"/>
      <c r="C33" s="101"/>
      <c r="D33" s="102"/>
      <c r="E33" s="103"/>
      <c r="F33" s="104"/>
      <c r="G33" s="101"/>
      <c r="H33" s="102"/>
      <c r="I33" s="103"/>
      <c r="J33" s="50"/>
    </row>
    <row r="34" spans="1:11" ht="15.75" thickBot="1" x14ac:dyDescent="0.3">
      <c r="B34" s="48"/>
      <c r="C34" s="114" t="s">
        <v>62</v>
      </c>
      <c r="D34" s="241">
        <f>SUBTOTAL(9,D10:D33)</f>
        <v>0</v>
      </c>
      <c r="E34" s="242">
        <f>SUBTOTAL(9,E10:E33)</f>
        <v>0</v>
      </c>
      <c r="F34" s="104"/>
      <c r="G34" s="114" t="s">
        <v>64</v>
      </c>
      <c r="H34" s="241">
        <f>SUBTOTAL(9,H10:H33)</f>
        <v>0</v>
      </c>
      <c r="I34" s="242">
        <f>SUBTOTAL(9,I10:I33)</f>
        <v>0</v>
      </c>
      <c r="J34" s="50"/>
    </row>
    <row r="35" spans="1:11" ht="9" customHeight="1" x14ac:dyDescent="0.25">
      <c r="B35" s="48"/>
      <c r="C35" s="101"/>
      <c r="D35" s="105"/>
      <c r="E35" s="105"/>
      <c r="F35" s="104"/>
      <c r="G35" s="101"/>
      <c r="H35" s="102"/>
      <c r="I35" s="103"/>
      <c r="J35" s="50"/>
    </row>
    <row r="36" spans="1:11" ht="15.75" thickBot="1" x14ac:dyDescent="0.3">
      <c r="B36" s="48"/>
      <c r="C36" s="115" t="s">
        <v>79</v>
      </c>
      <c r="D36" s="243">
        <f>D34+H34</f>
        <v>0</v>
      </c>
      <c r="E36" s="244">
        <f>E34+I34</f>
        <v>0</v>
      </c>
      <c r="F36" s="104"/>
      <c r="G36" s="101"/>
      <c r="H36" s="102"/>
      <c r="I36" s="103"/>
      <c r="J36" s="50"/>
    </row>
    <row r="37" spans="1:11" x14ac:dyDescent="0.25">
      <c r="A37" s="34"/>
      <c r="B37" s="54"/>
      <c r="C37" s="106"/>
      <c r="D37" s="107" t="str">
        <f>pINC</f>
        <v>(excl GST)</v>
      </c>
      <c r="E37" s="107" t="str">
        <f>pINCx</f>
        <v>(incl GST)</v>
      </c>
      <c r="F37" s="108"/>
      <c r="G37" s="106"/>
      <c r="H37" s="109"/>
      <c r="I37" s="110"/>
      <c r="J37" s="56"/>
      <c r="K37" s="34"/>
    </row>
  </sheetData>
  <sheetProtection sheet="1" formatCells="0" selectLockedCells="1"/>
  <mergeCells count="3">
    <mergeCell ref="A3:K3"/>
    <mergeCell ref="A2:K2"/>
    <mergeCell ref="A1:K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7DF81-B62D-4BE3-A88F-CC2062654569}">
  <sheetPr codeName="Sheet9">
    <tabColor theme="1"/>
    <pageSetUpPr fitToPage="1"/>
  </sheetPr>
  <dimension ref="A1:AC54"/>
  <sheetViews>
    <sheetView showGridLines="0" showRowColHeaders="0" workbookViewId="0">
      <selection activeCell="D31" sqref="D31"/>
    </sheetView>
  </sheetViews>
  <sheetFormatPr defaultColWidth="8.85546875" defaultRowHeight="15" x14ac:dyDescent="0.25"/>
  <cols>
    <col min="1" max="2" width="1.5703125" style="43" customWidth="1"/>
    <col min="3" max="3" width="27.42578125" style="43" customWidth="1"/>
    <col min="4" max="4" width="16.5703125" style="43" customWidth="1"/>
    <col min="5" max="6" width="1.5703125" style="43" customWidth="1"/>
    <col min="7" max="7" width="16.5703125" style="43" customWidth="1"/>
    <col min="8" max="8" width="1.5703125" style="43" customWidth="1"/>
    <col min="9" max="9" width="16.5703125" style="43" customWidth="1"/>
    <col min="10" max="10" width="1.5703125" style="43" customWidth="1"/>
    <col min="11" max="11" width="16.5703125" style="43" customWidth="1"/>
    <col min="12" max="12" width="1.5703125" style="43" customWidth="1"/>
    <col min="13" max="13" width="16.5703125" style="43" customWidth="1"/>
    <col min="14" max="14" width="1.5703125" style="43" customWidth="1"/>
    <col min="15" max="15" width="16.5703125" style="43" customWidth="1"/>
    <col min="16" max="17" width="1.5703125" style="43" customWidth="1"/>
    <col min="18" max="16384" width="8.85546875" style="43"/>
  </cols>
  <sheetData>
    <row r="1" spans="1:17" ht="9" customHeight="1" x14ac:dyDescent="0.25">
      <c r="A1" s="38"/>
      <c r="B1" s="38"/>
      <c r="C1" s="38"/>
      <c r="D1" s="38"/>
      <c r="E1" s="38"/>
      <c r="F1" s="38"/>
      <c r="G1" s="38"/>
      <c r="H1" s="38"/>
      <c r="I1" s="38"/>
      <c r="J1" s="38"/>
      <c r="K1" s="38"/>
      <c r="L1" s="38"/>
      <c r="M1" s="38"/>
      <c r="N1" s="38"/>
      <c r="O1" s="38"/>
      <c r="P1" s="38"/>
      <c r="Q1" s="38"/>
    </row>
    <row r="2" spans="1:17" ht="48" customHeight="1" x14ac:dyDescent="0.25">
      <c r="A2" s="166" t="e" vm="1">
        <v>#VALUE!</v>
      </c>
      <c r="B2" s="166"/>
      <c r="C2" s="166"/>
      <c r="D2" s="166"/>
      <c r="E2" s="166"/>
      <c r="F2" s="166"/>
      <c r="G2" s="166"/>
      <c r="H2" s="166"/>
      <c r="I2" s="166"/>
      <c r="J2" s="166"/>
      <c r="K2" s="166"/>
      <c r="L2" s="166"/>
      <c r="M2" s="166"/>
      <c r="N2" s="166"/>
      <c r="O2" s="166"/>
      <c r="P2" s="166"/>
      <c r="Q2" s="166"/>
    </row>
    <row r="3" spans="1:17" ht="9" customHeight="1" x14ac:dyDescent="0.25">
      <c r="A3" s="38"/>
      <c r="B3" s="38"/>
      <c r="C3" s="38"/>
      <c r="D3" s="38"/>
      <c r="E3" s="38"/>
      <c r="F3" s="38"/>
      <c r="G3" s="38"/>
      <c r="H3" s="38"/>
      <c r="I3" s="38"/>
      <c r="J3" s="38"/>
      <c r="K3" s="38"/>
      <c r="L3" s="38"/>
      <c r="M3" s="38"/>
      <c r="N3" s="38"/>
      <c r="O3" s="38"/>
      <c r="P3" s="38"/>
      <c r="Q3" s="38"/>
    </row>
    <row r="4" spans="1:17" ht="27" customHeight="1" x14ac:dyDescent="0.25">
      <c r="A4" s="39" t="s">
        <v>205</v>
      </c>
      <c r="B4" s="44"/>
      <c r="C4" s="45"/>
      <c r="D4" s="45"/>
      <c r="E4" s="45"/>
      <c r="F4" s="45"/>
      <c r="G4" s="45"/>
      <c r="H4" s="45"/>
      <c r="I4" s="45"/>
      <c r="J4" s="45"/>
      <c r="K4" s="45"/>
      <c r="L4" s="45"/>
      <c r="M4" s="45"/>
      <c r="N4" s="45"/>
      <c r="O4" s="45"/>
      <c r="P4" s="45"/>
      <c r="Q4" s="45"/>
    </row>
    <row r="5" spans="1:17" ht="9" customHeight="1" x14ac:dyDescent="0.25">
      <c r="A5" s="39"/>
      <c r="B5" s="44"/>
      <c r="C5" s="45"/>
      <c r="D5" s="45"/>
      <c r="E5" s="45"/>
      <c r="F5" s="45"/>
      <c r="G5" s="45"/>
      <c r="H5" s="45"/>
      <c r="I5" s="45"/>
      <c r="J5" s="45"/>
      <c r="K5" s="45"/>
      <c r="L5" s="45"/>
      <c r="M5" s="45"/>
      <c r="N5" s="45"/>
      <c r="O5" s="45"/>
      <c r="P5" s="45"/>
      <c r="Q5" s="45"/>
    </row>
    <row r="6" spans="1:17" s="151" customFormat="1" ht="8.25" x14ac:dyDescent="0.25"/>
    <row r="7" spans="1:17" ht="18.75" x14ac:dyDescent="0.25">
      <c r="B7" s="84" t="s">
        <v>9</v>
      </c>
      <c r="C7" s="85"/>
      <c r="D7" s="85"/>
      <c r="E7" s="85"/>
      <c r="F7" s="85"/>
      <c r="G7" s="85"/>
      <c r="H7" s="85"/>
      <c r="I7" s="85"/>
      <c r="J7" s="85"/>
      <c r="K7" s="85"/>
      <c r="L7" s="85"/>
      <c r="M7" s="85"/>
      <c r="N7" s="85"/>
      <c r="O7" s="85"/>
      <c r="P7" s="86"/>
    </row>
    <row r="8" spans="1:17" x14ac:dyDescent="0.25">
      <c r="B8" s="87" t="s">
        <v>171</v>
      </c>
      <c r="C8" s="88"/>
      <c r="D8" s="88"/>
      <c r="E8" s="89"/>
      <c r="F8" s="88" t="s">
        <v>172</v>
      </c>
      <c r="G8" s="88"/>
      <c r="H8" s="88"/>
      <c r="I8" s="88"/>
      <c r="J8" s="88"/>
      <c r="K8" s="88"/>
      <c r="L8" s="88"/>
      <c r="M8" s="88"/>
      <c r="N8" s="88"/>
      <c r="O8" s="88"/>
      <c r="P8" s="89"/>
    </row>
    <row r="9" spans="1:17" ht="38.25" customHeight="1" x14ac:dyDescent="0.25">
      <c r="B9" s="48"/>
      <c r="C9" s="117" t="s">
        <v>125</v>
      </c>
      <c r="D9" s="92" t="s">
        <v>124</v>
      </c>
      <c r="E9" s="118"/>
      <c r="F9" s="119"/>
      <c r="G9" s="92" t="str">
        <f>pPROD1</f>
        <v>Product 1</v>
      </c>
      <c r="H9" s="118"/>
      <c r="I9" s="92" t="str">
        <f>pPROD2</f>
        <v>Product 2</v>
      </c>
      <c r="J9" s="118"/>
      <c r="K9" s="92" t="str">
        <f>pPROD3</f>
        <v>Product 3</v>
      </c>
      <c r="L9" s="118"/>
      <c r="M9" s="92" t="str">
        <f>pPROD4</f>
        <v>Product 4</v>
      </c>
      <c r="N9" s="118"/>
      <c r="O9" s="92" t="str">
        <f>pPROD5</f>
        <v>Product 5</v>
      </c>
      <c r="P9" s="50"/>
    </row>
    <row r="10" spans="1:17" x14ac:dyDescent="0.25">
      <c r="B10" s="48"/>
      <c r="C10" s="47" t="s">
        <v>126</v>
      </c>
      <c r="D10" s="248">
        <f>SUM(E10:P10)</f>
        <v>0</v>
      </c>
      <c r="E10" s="120"/>
      <c r="F10" s="121"/>
      <c r="G10" s="248">
        <f>sGROSS1</f>
        <v>0</v>
      </c>
      <c r="H10" s="120"/>
      <c r="I10" s="248">
        <f>IF(pHIDE2=1,0,sGROSS2)</f>
        <v>0</v>
      </c>
      <c r="J10" s="120"/>
      <c r="K10" s="248">
        <f>IF(pHIDE3=1,0,sGROSS3)</f>
        <v>0</v>
      </c>
      <c r="L10" s="120"/>
      <c r="M10" s="248">
        <f>IF(pHIDE4=1,0,sGROSS4)</f>
        <v>0</v>
      </c>
      <c r="N10" s="120"/>
      <c r="O10" s="248">
        <f>IF(pHIDE5=1,0,sGROSS5)</f>
        <v>0</v>
      </c>
      <c r="P10" s="50"/>
    </row>
    <row r="11" spans="1:17" x14ac:dyDescent="0.25">
      <c r="B11" s="48"/>
      <c r="C11" s="49" t="s">
        <v>129</v>
      </c>
      <c r="D11" s="122"/>
      <c r="E11" s="122"/>
      <c r="F11" s="123"/>
      <c r="G11" s="122"/>
      <c r="H11" s="122"/>
      <c r="I11" s="122"/>
      <c r="J11" s="122"/>
      <c r="K11" s="122"/>
      <c r="L11" s="122"/>
      <c r="M11" s="122"/>
      <c r="N11" s="122"/>
      <c r="O11" s="122"/>
      <c r="P11" s="50"/>
    </row>
    <row r="12" spans="1:17" x14ac:dyDescent="0.25">
      <c r="B12" s="48"/>
      <c r="C12" s="124" t="str">
        <f>pCHAN2</f>
        <v>Retail sales</v>
      </c>
      <c r="D12" s="249">
        <f>SUM(E12:P12)</f>
        <v>0</v>
      </c>
      <c r="E12" s="125"/>
      <c r="F12" s="126"/>
      <c r="G12" s="249">
        <f>sGROSS1*pCOM1b</f>
        <v>0</v>
      </c>
      <c r="H12" s="125"/>
      <c r="I12" s="249">
        <f>I$10*pCOM2b</f>
        <v>0</v>
      </c>
      <c r="J12" s="125"/>
      <c r="K12" s="249">
        <f>K$10*pCOM3b</f>
        <v>0</v>
      </c>
      <c r="L12" s="125"/>
      <c r="M12" s="249">
        <f>M$10*pCOM4b</f>
        <v>0</v>
      </c>
      <c r="N12" s="125"/>
      <c r="O12" s="249">
        <f>O$10*pCOM5b</f>
        <v>0</v>
      </c>
      <c r="P12" s="50"/>
    </row>
    <row r="13" spans="1:17" x14ac:dyDescent="0.25">
      <c r="B13" s="48"/>
      <c r="C13" s="124" t="str">
        <f>pCHAN3</f>
        <v>Online travel agent sales</v>
      </c>
      <c r="D13" s="249">
        <f>SUM(E13:P13)</f>
        <v>0</v>
      </c>
      <c r="E13" s="125"/>
      <c r="F13" s="126"/>
      <c r="G13" s="249">
        <f>sGROSS1*pCOM1c</f>
        <v>0</v>
      </c>
      <c r="H13" s="125"/>
      <c r="I13" s="249">
        <f>I$10*pCOM2c</f>
        <v>0</v>
      </c>
      <c r="J13" s="125"/>
      <c r="K13" s="249">
        <f>K$10*pCOM3c</f>
        <v>0</v>
      </c>
      <c r="L13" s="125"/>
      <c r="M13" s="249">
        <f>M$10*pCOM4c</f>
        <v>0</v>
      </c>
      <c r="N13" s="125"/>
      <c r="O13" s="249">
        <f>O$10*pCOM5c</f>
        <v>0</v>
      </c>
      <c r="P13" s="50"/>
    </row>
    <row r="14" spans="1:17" x14ac:dyDescent="0.25">
      <c r="B14" s="48"/>
      <c r="C14" s="124" t="str">
        <f>pCHAN4</f>
        <v>Wholesale sales</v>
      </c>
      <c r="D14" s="249">
        <f>SUM(E14:P14)</f>
        <v>0</v>
      </c>
      <c r="E14" s="125"/>
      <c r="F14" s="126"/>
      <c r="G14" s="249">
        <f>sGROSS1*pCOM1d</f>
        <v>0</v>
      </c>
      <c r="H14" s="125"/>
      <c r="I14" s="249">
        <f>I$10*pCOM2d</f>
        <v>0</v>
      </c>
      <c r="J14" s="125"/>
      <c r="K14" s="249">
        <f>K$10*pCOM3d</f>
        <v>0</v>
      </c>
      <c r="L14" s="125"/>
      <c r="M14" s="249">
        <f>M$10*pCOM4d</f>
        <v>0</v>
      </c>
      <c r="N14" s="125"/>
      <c r="O14" s="249">
        <f>O$10*pCOM5d</f>
        <v>0</v>
      </c>
      <c r="P14" s="50"/>
    </row>
    <row r="15" spans="1:17" x14ac:dyDescent="0.25">
      <c r="B15" s="48"/>
      <c r="C15" s="127" t="str">
        <f>pCHAN5</f>
        <v>Inbound sales</v>
      </c>
      <c r="D15" s="250">
        <f>SUM(E15:P15)</f>
        <v>0</v>
      </c>
      <c r="E15" s="128"/>
      <c r="F15" s="129"/>
      <c r="G15" s="249">
        <f>sGROSS1*pCOM1e</f>
        <v>0</v>
      </c>
      <c r="H15" s="128"/>
      <c r="I15" s="249">
        <f>I$10*pCOM2e</f>
        <v>0</v>
      </c>
      <c r="J15" s="128"/>
      <c r="K15" s="249">
        <f>K$10*pCOM3e</f>
        <v>0</v>
      </c>
      <c r="L15" s="128"/>
      <c r="M15" s="249">
        <f>M$10*pCOM4e</f>
        <v>0</v>
      </c>
      <c r="N15" s="128"/>
      <c r="O15" s="249">
        <f>O$10*pCOM5e</f>
        <v>0</v>
      </c>
      <c r="P15" s="50"/>
    </row>
    <row r="16" spans="1:17" x14ac:dyDescent="0.25">
      <c r="B16" s="48"/>
      <c r="C16" s="55" t="s">
        <v>130</v>
      </c>
      <c r="D16" s="251">
        <f>SUM(D11:D15)</f>
        <v>0</v>
      </c>
      <c r="E16" s="130"/>
      <c r="F16" s="131"/>
      <c r="G16" s="251">
        <f>SUM(G11:G15)</f>
        <v>0</v>
      </c>
      <c r="H16" s="130"/>
      <c r="I16" s="251">
        <f>SUM(I11:I15)</f>
        <v>0</v>
      </c>
      <c r="J16" s="130"/>
      <c r="K16" s="251">
        <f>SUM(K11:K15)</f>
        <v>0</v>
      </c>
      <c r="L16" s="130"/>
      <c r="M16" s="251">
        <f>SUM(M11:M15)</f>
        <v>0</v>
      </c>
      <c r="N16" s="130"/>
      <c r="O16" s="251">
        <f>SUM(O11:O15)</f>
        <v>0</v>
      </c>
      <c r="P16" s="50"/>
    </row>
    <row r="17" spans="2:16" ht="15.75" thickBot="1" x14ac:dyDescent="0.3">
      <c r="B17" s="48"/>
      <c r="C17" s="98" t="s">
        <v>131</v>
      </c>
      <c r="D17" s="252">
        <f>D10-D16</f>
        <v>0</v>
      </c>
      <c r="E17" s="99"/>
      <c r="F17" s="132"/>
      <c r="G17" s="252">
        <f>G10-G16</f>
        <v>0</v>
      </c>
      <c r="H17" s="99"/>
      <c r="I17" s="252">
        <f>I10-I16</f>
        <v>0</v>
      </c>
      <c r="J17" s="99"/>
      <c r="K17" s="252">
        <f>K10-K16</f>
        <v>0</v>
      </c>
      <c r="L17" s="99"/>
      <c r="M17" s="252">
        <f>M10-M16</f>
        <v>0</v>
      </c>
      <c r="N17" s="99"/>
      <c r="O17" s="253">
        <f>O10-O16</f>
        <v>0</v>
      </c>
      <c r="P17" s="50"/>
    </row>
    <row r="18" spans="2:16" x14ac:dyDescent="0.25">
      <c r="B18" s="48"/>
      <c r="C18" s="124" t="s">
        <v>140</v>
      </c>
      <c r="D18" s="133">
        <f>IF(D10=0,0,D17/D10)</f>
        <v>0</v>
      </c>
      <c r="E18" s="122"/>
      <c r="F18" s="123"/>
      <c r="G18" s="133">
        <f>IF(G10=0,0,G17/G10)</f>
        <v>0</v>
      </c>
      <c r="H18" s="122"/>
      <c r="I18" s="133">
        <f>IF(I10=0,0,I17/I10)</f>
        <v>0</v>
      </c>
      <c r="J18" s="122"/>
      <c r="K18" s="133">
        <f>IF(K10=0,0,K17/K10)</f>
        <v>0</v>
      </c>
      <c r="L18" s="122"/>
      <c r="M18" s="133">
        <f>IF(M10=0,0,M17/M10)</f>
        <v>0</v>
      </c>
      <c r="N18" s="122"/>
      <c r="O18" s="133">
        <f>IF(O10=0,0,O17/O10)</f>
        <v>0</v>
      </c>
      <c r="P18" s="50"/>
    </row>
    <row r="19" spans="2:16" x14ac:dyDescent="0.25">
      <c r="B19" s="48"/>
      <c r="C19" s="49"/>
      <c r="D19" s="122"/>
      <c r="E19" s="122"/>
      <c r="F19" s="123"/>
      <c r="G19" s="122"/>
      <c r="H19" s="122"/>
      <c r="I19" s="122"/>
      <c r="J19" s="122"/>
      <c r="K19" s="122"/>
      <c r="L19" s="122"/>
      <c r="M19" s="122"/>
      <c r="N19" s="122"/>
      <c r="O19" s="122"/>
      <c r="P19" s="50"/>
    </row>
    <row r="20" spans="2:16" x14ac:dyDescent="0.25">
      <c r="B20" s="48"/>
      <c r="C20" s="55" t="s">
        <v>137</v>
      </c>
      <c r="D20" s="254">
        <f>SUM(E20:P20)</f>
        <v>0</v>
      </c>
      <c r="E20" s="134"/>
      <c r="F20" s="135"/>
      <c r="G20" s="254">
        <f>sTOT1*vTOT1</f>
        <v>0</v>
      </c>
      <c r="H20" s="134"/>
      <c r="I20" s="254">
        <f>IF(pHIDE2=1,0,sTOT2*vTOT2)</f>
        <v>0</v>
      </c>
      <c r="J20" s="134"/>
      <c r="K20" s="254">
        <f>IF(pHIDE3=1,0,sTOT3*vTOT3)</f>
        <v>0</v>
      </c>
      <c r="L20" s="134"/>
      <c r="M20" s="254">
        <f>IF(pHIDE4=1,0,sTOT4*vTOT4)</f>
        <v>0</v>
      </c>
      <c r="N20" s="134"/>
      <c r="O20" s="254">
        <f>IF(pHIDE5=1,0,sTOT5*vTOT5)</f>
        <v>0</v>
      </c>
      <c r="P20" s="50"/>
    </row>
    <row r="21" spans="2:16" x14ac:dyDescent="0.25">
      <c r="B21" s="48"/>
      <c r="C21" s="49" t="s">
        <v>135</v>
      </c>
      <c r="D21" s="255">
        <f>D17-D20</f>
        <v>0</v>
      </c>
      <c r="E21" s="122"/>
      <c r="F21" s="123"/>
      <c r="G21" s="255">
        <f>G17-G20</f>
        <v>0</v>
      </c>
      <c r="H21" s="122"/>
      <c r="I21" s="255">
        <f>I17-I20</f>
        <v>0</v>
      </c>
      <c r="J21" s="122"/>
      <c r="K21" s="255">
        <f>K17-K20</f>
        <v>0</v>
      </c>
      <c r="L21" s="122"/>
      <c r="M21" s="255">
        <f>M17-M20</f>
        <v>0</v>
      </c>
      <c r="N21" s="122"/>
      <c r="O21" s="255">
        <f>O17-O20</f>
        <v>0</v>
      </c>
      <c r="P21" s="50"/>
    </row>
    <row r="22" spans="2:16" x14ac:dyDescent="0.25">
      <c r="B22" s="48"/>
      <c r="C22" s="124" t="s">
        <v>136</v>
      </c>
      <c r="D22" s="256">
        <f>IF(D10=0,0,D21/D10)</f>
        <v>0</v>
      </c>
      <c r="E22" s="122"/>
      <c r="F22" s="123"/>
      <c r="G22" s="256">
        <f>IF(G10=0,0,G21/G10)</f>
        <v>0</v>
      </c>
      <c r="H22" s="122"/>
      <c r="I22" s="256">
        <f>IF(I10=0,0,I21/I10)</f>
        <v>0</v>
      </c>
      <c r="J22" s="122"/>
      <c r="K22" s="256">
        <f>IF(K10=0,0,K21/K10)</f>
        <v>0</v>
      </c>
      <c r="L22" s="122"/>
      <c r="M22" s="256">
        <f>IF(M10=0,0,M21/M10)</f>
        <v>0</v>
      </c>
      <c r="N22" s="122"/>
      <c r="O22" s="256">
        <f>IF(O10=0,0,O21/O10)</f>
        <v>0</v>
      </c>
      <c r="P22" s="50"/>
    </row>
    <row r="23" spans="2:16" x14ac:dyDescent="0.25">
      <c r="B23" s="48"/>
      <c r="C23" s="49"/>
      <c r="D23" s="122"/>
      <c r="E23" s="122"/>
      <c r="F23" s="123"/>
      <c r="G23" s="122"/>
      <c r="H23" s="122"/>
      <c r="I23" s="122"/>
      <c r="J23" s="122"/>
      <c r="K23" s="122"/>
      <c r="L23" s="122"/>
      <c r="M23" s="122"/>
      <c r="N23" s="122"/>
      <c r="O23" s="122"/>
      <c r="P23" s="50"/>
    </row>
    <row r="24" spans="2:16" x14ac:dyDescent="0.25">
      <c r="B24" s="48"/>
      <c r="C24" s="47" t="s">
        <v>138</v>
      </c>
      <c r="D24" s="120"/>
      <c r="E24" s="120"/>
      <c r="F24" s="123"/>
      <c r="G24" s="125"/>
      <c r="H24" s="122"/>
      <c r="I24" s="125"/>
      <c r="J24" s="122"/>
      <c r="K24" s="125"/>
      <c r="L24" s="122"/>
      <c r="M24" s="125"/>
      <c r="N24" s="122"/>
      <c r="O24" s="125"/>
      <c r="P24" s="50"/>
    </row>
    <row r="25" spans="2:16" x14ac:dyDescent="0.25">
      <c r="B25" s="48"/>
      <c r="C25" s="49" t="s">
        <v>133</v>
      </c>
      <c r="D25" s="255">
        <f>D20</f>
        <v>0</v>
      </c>
      <c r="E25" s="136"/>
      <c r="F25" s="122"/>
      <c r="G25" s="125"/>
      <c r="H25" s="122"/>
      <c r="I25" s="125"/>
      <c r="J25" s="122"/>
      <c r="K25" s="125"/>
      <c r="L25" s="122"/>
      <c r="M25" s="125"/>
      <c r="N25" s="122"/>
      <c r="O25" s="125"/>
      <c r="P25" s="50"/>
    </row>
    <row r="26" spans="2:16" x14ac:dyDescent="0.25">
      <c r="B26" s="48"/>
      <c r="C26" s="49" t="s">
        <v>53</v>
      </c>
      <c r="D26" s="255">
        <f>IF(pTYPE="EX",fMARKl,fMARKr)</f>
        <v>0</v>
      </c>
      <c r="E26" s="136"/>
      <c r="F26" s="122"/>
      <c r="G26" s="125"/>
      <c r="H26" s="122"/>
      <c r="I26" s="125"/>
      <c r="J26" s="122"/>
      <c r="K26" s="125"/>
      <c r="L26" s="122"/>
      <c r="M26" s="125"/>
      <c r="N26" s="122"/>
      <c r="O26" s="125"/>
      <c r="P26" s="50"/>
    </row>
    <row r="27" spans="2:16" x14ac:dyDescent="0.25">
      <c r="B27" s="48"/>
      <c r="C27" s="55" t="s">
        <v>63</v>
      </c>
      <c r="D27" s="254">
        <f>IF(pTYPE="EX",fADMl,fADMr)</f>
        <v>0</v>
      </c>
      <c r="E27" s="137"/>
      <c r="F27" s="123"/>
      <c r="G27" s="125"/>
      <c r="H27" s="122"/>
      <c r="I27" s="125"/>
      <c r="J27" s="122"/>
      <c r="K27" s="125"/>
      <c r="L27" s="122"/>
      <c r="M27" s="125"/>
      <c r="N27" s="122"/>
      <c r="O27" s="125"/>
      <c r="P27" s="50"/>
    </row>
    <row r="28" spans="2:16" ht="15.75" thickBot="1" x14ac:dyDescent="0.3">
      <c r="B28" s="48"/>
      <c r="C28" s="98" t="s">
        <v>139</v>
      </c>
      <c r="D28" s="252">
        <f>SUM(D24:D27)</f>
        <v>0</v>
      </c>
      <c r="E28" s="99"/>
      <c r="F28" s="123"/>
      <c r="G28" s="125"/>
      <c r="H28" s="122"/>
      <c r="I28" s="125"/>
      <c r="J28" s="122"/>
      <c r="K28" s="125"/>
      <c r="L28" s="122"/>
      <c r="M28" s="125"/>
      <c r="N28" s="122"/>
      <c r="O28" s="125"/>
      <c r="P28" s="50"/>
    </row>
    <row r="29" spans="2:16" x14ac:dyDescent="0.25">
      <c r="B29" s="48"/>
      <c r="C29" s="138"/>
      <c r="D29" s="122"/>
      <c r="E29" s="122"/>
      <c r="F29" s="123"/>
      <c r="G29" s="125"/>
      <c r="H29" s="122"/>
      <c r="I29" s="125"/>
      <c r="J29" s="122"/>
      <c r="K29" s="125"/>
      <c r="L29" s="122"/>
      <c r="M29" s="125"/>
      <c r="N29" s="122"/>
      <c r="O29" s="125"/>
      <c r="P29" s="50"/>
    </row>
    <row r="30" spans="2:16" x14ac:dyDescent="0.25">
      <c r="B30" s="48"/>
      <c r="C30" s="144" t="s">
        <v>204</v>
      </c>
      <c r="D30" s="257">
        <f>D17-D28</f>
        <v>0</v>
      </c>
      <c r="E30" s="145"/>
      <c r="F30" s="123"/>
      <c r="G30" s="125"/>
      <c r="H30" s="122"/>
      <c r="I30" s="125"/>
      <c r="J30" s="122"/>
      <c r="K30" s="125"/>
      <c r="L30" s="122"/>
      <c r="M30" s="125"/>
      <c r="N30" s="122"/>
      <c r="O30" s="125"/>
      <c r="P30" s="50"/>
    </row>
    <row r="31" spans="2:16" x14ac:dyDescent="0.25">
      <c r="B31" s="48"/>
      <c r="C31" s="124" t="s">
        <v>141</v>
      </c>
      <c r="D31" s="256">
        <f>IF(D10=0,0,D30/D10)</f>
        <v>0</v>
      </c>
      <c r="E31" s="122"/>
      <c r="F31" s="139"/>
      <c r="G31" s="140"/>
      <c r="H31" s="51"/>
      <c r="I31" s="140"/>
      <c r="J31" s="51"/>
      <c r="K31" s="140"/>
      <c r="L31" s="51"/>
      <c r="M31" s="140"/>
      <c r="N31" s="51"/>
      <c r="O31" s="140"/>
      <c r="P31" s="50"/>
    </row>
    <row r="32" spans="2:16" ht="9.75" customHeight="1" x14ac:dyDescent="0.25">
      <c r="B32" s="54"/>
      <c r="C32" s="55"/>
      <c r="D32" s="141"/>
      <c r="E32" s="142"/>
      <c r="F32" s="143"/>
      <c r="G32" s="141"/>
      <c r="H32" s="142"/>
      <c r="I32" s="141"/>
      <c r="J32" s="142"/>
      <c r="K32" s="141"/>
      <c r="L32" s="142"/>
      <c r="M32" s="141"/>
      <c r="N32" s="142"/>
      <c r="O32" s="141"/>
      <c r="P32" s="56"/>
    </row>
    <row r="50" spans="19:29" x14ac:dyDescent="0.25">
      <c r="S50" s="174"/>
      <c r="T50" s="174"/>
      <c r="U50" s="174"/>
      <c r="V50" s="174"/>
      <c r="W50" s="174"/>
      <c r="X50" s="174"/>
      <c r="Y50" s="174"/>
      <c r="Z50" s="174"/>
      <c r="AA50" s="174"/>
      <c r="AB50" s="174"/>
      <c r="AC50" s="174"/>
    </row>
    <row r="51" spans="19:29" x14ac:dyDescent="0.25">
      <c r="S51" s="174"/>
      <c r="T51" s="174"/>
      <c r="U51" s="174"/>
      <c r="V51" s="174"/>
      <c r="W51" s="174"/>
      <c r="X51" s="174"/>
      <c r="Y51" s="174"/>
      <c r="Z51" s="174"/>
      <c r="AA51" s="174"/>
      <c r="AB51" s="174"/>
      <c r="AC51" s="174"/>
    </row>
    <row r="52" spans="19:29" x14ac:dyDescent="0.25">
      <c r="S52" s="174"/>
      <c r="T52" s="174"/>
      <c r="U52" s="174"/>
      <c r="V52" s="174"/>
      <c r="W52" s="174"/>
      <c r="X52" s="174"/>
      <c r="Y52" s="174"/>
      <c r="Z52" s="174"/>
      <c r="AA52" s="174"/>
      <c r="AB52" s="174"/>
      <c r="AC52" s="174"/>
    </row>
    <row r="53" spans="19:29" ht="26.25" x14ac:dyDescent="0.25">
      <c r="S53" s="100"/>
      <c r="T53" s="100"/>
      <c r="U53" s="116"/>
      <c r="V53" s="116"/>
      <c r="W53" s="116"/>
      <c r="X53" s="116"/>
      <c r="Y53" s="116"/>
      <c r="Z53" s="116"/>
      <c r="AA53" s="116"/>
      <c r="AB53" s="116"/>
      <c r="AC53" s="116"/>
    </row>
    <row r="54" spans="19:29" ht="26.25" x14ac:dyDescent="0.25">
      <c r="S54" s="100"/>
      <c r="T54" s="100"/>
      <c r="U54" s="116"/>
      <c r="V54" s="116"/>
      <c r="W54" s="116"/>
      <c r="X54" s="116"/>
      <c r="Y54" s="116"/>
      <c r="Z54" s="116"/>
      <c r="AA54" s="116"/>
      <c r="AB54" s="116"/>
      <c r="AC54" s="116"/>
    </row>
  </sheetData>
  <sheetProtection sheet="1" formatCells="0"/>
  <mergeCells count="4">
    <mergeCell ref="S50:AC50"/>
    <mergeCell ref="S51:AC51"/>
    <mergeCell ref="S52:AC52"/>
    <mergeCell ref="A2:Q2"/>
  </mergeCells>
  <conditionalFormatting sqref="I9 I12:I16 I18 I20:I22">
    <cfRule type="expression" dxfId="7" priority="8">
      <formula>pHIDE2=1</formula>
    </cfRule>
  </conditionalFormatting>
  <conditionalFormatting sqref="I10 I17">
    <cfRule type="expression" dxfId="6" priority="4">
      <formula>pHIDE2=1</formula>
    </cfRule>
  </conditionalFormatting>
  <conditionalFormatting sqref="K9 K12:K16 K18 K20:K22">
    <cfRule type="expression" dxfId="5" priority="7">
      <formula>pHIDE3=1</formula>
    </cfRule>
  </conditionalFormatting>
  <conditionalFormatting sqref="K10 K17">
    <cfRule type="expression" dxfId="4" priority="3">
      <formula>pHIDE3=1</formula>
    </cfRule>
  </conditionalFormatting>
  <conditionalFormatting sqref="M9 M12:M16 M18 M20:M22">
    <cfRule type="expression" dxfId="3" priority="6">
      <formula>pHIDE4=1</formula>
    </cfRule>
  </conditionalFormatting>
  <conditionalFormatting sqref="M10 M17">
    <cfRule type="expression" dxfId="2" priority="2">
      <formula>pHIDE4=1</formula>
    </cfRule>
  </conditionalFormatting>
  <conditionalFormatting sqref="O9 O12:O16 O18 O20:O22">
    <cfRule type="expression" dxfId="0" priority="5">
      <formula>pHIDE5=1</formula>
    </cfRule>
  </conditionalFormatting>
  <conditionalFormatting sqref="O10 O17">
    <cfRule type="expression" dxfId="1" priority="1">
      <formula>pHIDE5=1</formula>
    </cfRule>
  </conditionalFormatting>
  <pageMargins left="0.25" right="0.25" top="0.75" bottom="0.75" header="0.3" footer="0.3"/>
  <pageSetup paperSize="9" scale="8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1472-1A9F-4421-ACEC-D943901AD5E2}">
  <sheetPr codeName="Sheet1">
    <tabColor rgb="FF0033CC"/>
    <pageSetUpPr fitToPage="1"/>
  </sheetPr>
  <dimension ref="A1:T69"/>
  <sheetViews>
    <sheetView showGridLines="0" workbookViewId="0">
      <selection activeCell="A2" sqref="A2:XFD2"/>
    </sheetView>
  </sheetViews>
  <sheetFormatPr defaultColWidth="8.85546875" defaultRowHeight="15" x14ac:dyDescent="0.25"/>
  <cols>
    <col min="1" max="2" width="1.5703125" style="1" customWidth="1"/>
    <col min="3" max="3" width="17.42578125" style="1" customWidth="1"/>
    <col min="4" max="6" width="16.5703125" style="1" customWidth="1"/>
    <col min="7" max="9" width="1.5703125" style="1" customWidth="1"/>
    <col min="10" max="10" width="17.42578125" style="1" customWidth="1"/>
    <col min="11" max="13" width="16.5703125" style="1" customWidth="1"/>
    <col min="14" max="15" width="1.5703125" style="1" customWidth="1"/>
    <col min="16" max="16384" width="8.85546875" style="1"/>
  </cols>
  <sheetData>
    <row r="1" spans="1:20" ht="26.25" x14ac:dyDescent="0.25">
      <c r="A1" s="6" t="s">
        <v>170</v>
      </c>
      <c r="B1" s="4"/>
      <c r="C1" s="5"/>
      <c r="D1" s="5"/>
      <c r="E1" s="5"/>
      <c r="F1" s="5"/>
      <c r="G1" s="5"/>
      <c r="H1" s="5"/>
      <c r="I1" s="4"/>
      <c r="J1" s="5"/>
      <c r="K1" s="5"/>
      <c r="L1" s="5"/>
      <c r="M1" s="5"/>
      <c r="N1" s="5"/>
      <c r="O1" s="5"/>
    </row>
    <row r="3" spans="1:20" ht="18.75" x14ac:dyDescent="0.25">
      <c r="B3" s="13" t="str">
        <f>pCHAN2&amp;TEXT(pRATE2," (0%)")</f>
        <v>Retail sales (10%)</v>
      </c>
      <c r="C3" s="14"/>
      <c r="D3" s="14"/>
      <c r="E3" s="14"/>
      <c r="F3" s="14"/>
      <c r="G3" s="15"/>
      <c r="I3" s="13" t="str">
        <f>pCHAN3&amp;TEXT(pRATE3," (0%)")</f>
        <v>Online travel agent sales (15%)</v>
      </c>
      <c r="J3" s="14"/>
      <c r="K3" s="14"/>
      <c r="L3" s="14"/>
      <c r="M3" s="14"/>
      <c r="N3" s="15"/>
      <c r="P3" s="1" t="s">
        <v>166</v>
      </c>
    </row>
    <row r="4" spans="1:20" x14ac:dyDescent="0.25">
      <c r="B4" s="16"/>
      <c r="C4" s="17"/>
      <c r="D4" s="24" t="s">
        <v>167</v>
      </c>
      <c r="E4" s="24" t="s">
        <v>168</v>
      </c>
      <c r="F4" s="24" t="s">
        <v>169</v>
      </c>
      <c r="G4" s="18"/>
      <c r="I4" s="16"/>
      <c r="J4" s="17"/>
      <c r="K4" s="24" t="s">
        <v>167</v>
      </c>
      <c r="L4" s="24" t="s">
        <v>168</v>
      </c>
      <c r="M4" s="24" t="s">
        <v>169</v>
      </c>
      <c r="N4" s="18"/>
      <c r="P4" s="32" t="s">
        <v>173</v>
      </c>
      <c r="T4" s="33" t="s">
        <v>176</v>
      </c>
    </row>
    <row r="5" spans="1:20" x14ac:dyDescent="0.25">
      <c r="B5" s="19"/>
      <c r="C5" s="20"/>
      <c r="D5" s="25" t="s">
        <v>39</v>
      </c>
      <c r="E5" s="25" t="s">
        <v>39</v>
      </c>
      <c r="F5" s="25" t="s">
        <v>39</v>
      </c>
      <c r="G5" s="21"/>
      <c r="I5" s="19"/>
      <c r="J5" s="20"/>
      <c r="K5" s="25" t="s">
        <v>39</v>
      </c>
      <c r="L5" s="25" t="s">
        <v>39</v>
      </c>
      <c r="M5" s="25" t="s">
        <v>39</v>
      </c>
      <c r="N5" s="21"/>
      <c r="P5" s="32" t="s">
        <v>174</v>
      </c>
      <c r="T5" s="33" t="s">
        <v>177</v>
      </c>
    </row>
    <row r="6" spans="1:20" x14ac:dyDescent="0.25">
      <c r="B6" s="27" t="str">
        <f>pPROD1</f>
        <v>Product 1</v>
      </c>
      <c r="C6" s="28"/>
      <c r="D6" s="29"/>
      <c r="E6" s="29"/>
      <c r="F6" s="29"/>
      <c r="G6" s="30"/>
      <c r="I6" s="27" t="str">
        <f>pPROD1</f>
        <v>Product 1</v>
      </c>
      <c r="J6" s="28"/>
      <c r="K6" s="29"/>
      <c r="L6" s="29"/>
      <c r="M6" s="29"/>
      <c r="N6" s="30"/>
      <c r="P6" s="32" t="s">
        <v>175</v>
      </c>
      <c r="T6" s="33" t="s">
        <v>178</v>
      </c>
    </row>
    <row r="7" spans="1:20" x14ac:dyDescent="0.25">
      <c r="B7" s="16"/>
      <c r="C7" s="31" t="str">
        <f>'C.Sales'!$C13</f>
        <v>Peak (for example)</v>
      </c>
      <c r="D7" s="22">
        <f>'C.Sales'!$D13</f>
        <v>0</v>
      </c>
      <c r="E7" s="26">
        <f>D7-F7</f>
        <v>0</v>
      </c>
      <c r="F7" s="26">
        <f>D7*pRATE2</f>
        <v>0</v>
      </c>
      <c r="G7" s="18"/>
      <c r="I7" s="16"/>
      <c r="J7" s="31" t="str">
        <f>'C.Sales'!$C13</f>
        <v>Peak (for example)</v>
      </c>
      <c r="K7" s="22">
        <f>'C.Sales'!$D13</f>
        <v>0</v>
      </c>
      <c r="L7" s="26">
        <f>K7-M7</f>
        <v>0</v>
      </c>
      <c r="M7" s="26">
        <f>K7*pRATE3</f>
        <v>0</v>
      </c>
      <c r="N7" s="18"/>
    </row>
    <row r="8" spans="1:20" x14ac:dyDescent="0.25">
      <c r="B8" s="16"/>
      <c r="C8" s="31" t="str">
        <f>'C.Sales'!$C14</f>
        <v>Shoulder 1</v>
      </c>
      <c r="D8" s="22">
        <f>'C.Sales'!$D14</f>
        <v>0</v>
      </c>
      <c r="E8" s="26">
        <f>D8-F8</f>
        <v>0</v>
      </c>
      <c r="F8" s="26">
        <f>D8*pRATE2</f>
        <v>0</v>
      </c>
      <c r="G8" s="18"/>
      <c r="I8" s="16"/>
      <c r="J8" s="31" t="str">
        <f>'C.Sales'!$C14</f>
        <v>Shoulder 1</v>
      </c>
      <c r="K8" s="22">
        <f>'C.Sales'!$D14</f>
        <v>0</v>
      </c>
      <c r="L8" s="26">
        <f>K8-M8</f>
        <v>0</v>
      </c>
      <c r="M8" s="26">
        <f>K8*pRATE3</f>
        <v>0</v>
      </c>
      <c r="N8" s="18"/>
    </row>
    <row r="9" spans="1:20" x14ac:dyDescent="0.25">
      <c r="B9" s="16"/>
      <c r="C9" s="31" t="str">
        <f>'C.Sales'!$C15</f>
        <v>Shoulder 2</v>
      </c>
      <c r="D9" s="22">
        <f>'C.Sales'!$D15</f>
        <v>0</v>
      </c>
      <c r="E9" s="26">
        <f>D9-F9</f>
        <v>0</v>
      </c>
      <c r="F9" s="26">
        <f>D9*pRATE2</f>
        <v>0</v>
      </c>
      <c r="G9" s="18"/>
      <c r="I9" s="16"/>
      <c r="J9" s="31" t="str">
        <f>'C.Sales'!$C15</f>
        <v>Shoulder 2</v>
      </c>
      <c r="K9" s="22">
        <f>'C.Sales'!$D15</f>
        <v>0</v>
      </c>
      <c r="L9" s="26">
        <f>K9-M9</f>
        <v>0</v>
      </c>
      <c r="M9" s="26">
        <f>K9*pRATE3</f>
        <v>0</v>
      </c>
      <c r="N9" s="18"/>
    </row>
    <row r="10" spans="1:20" x14ac:dyDescent="0.25">
      <c r="B10" s="16"/>
      <c r="C10" s="31" t="str">
        <f>'C.Sales'!$C16</f>
        <v>Off-peak</v>
      </c>
      <c r="D10" s="22">
        <f>'C.Sales'!$D16</f>
        <v>0</v>
      </c>
      <c r="E10" s="26">
        <f>D10-F10</f>
        <v>0</v>
      </c>
      <c r="F10" s="26">
        <f>D10*pRATE2</f>
        <v>0</v>
      </c>
      <c r="G10" s="18"/>
      <c r="I10" s="16"/>
      <c r="J10" s="31" t="str">
        <f>'C.Sales'!$C16</f>
        <v>Off-peak</v>
      </c>
      <c r="K10" s="22">
        <f>'C.Sales'!$D16</f>
        <v>0</v>
      </c>
      <c r="L10" s="26">
        <f>K10-M10</f>
        <v>0</v>
      </c>
      <c r="M10" s="26">
        <f>K10*pRATE3</f>
        <v>0</v>
      </c>
      <c r="N10" s="18"/>
    </row>
    <row r="11" spans="1:20" ht="9" customHeight="1" x14ac:dyDescent="0.25">
      <c r="B11" s="19"/>
      <c r="C11" s="23"/>
      <c r="D11" s="20"/>
      <c r="E11" s="20"/>
      <c r="F11" s="20"/>
      <c r="G11" s="21"/>
      <c r="I11" s="19"/>
      <c r="J11" s="23"/>
      <c r="K11" s="20"/>
      <c r="L11" s="20"/>
      <c r="M11" s="20"/>
      <c r="N11" s="21"/>
    </row>
    <row r="12" spans="1:20" x14ac:dyDescent="0.25">
      <c r="B12" s="27" t="str">
        <f>pPROD2</f>
        <v>Product 2</v>
      </c>
      <c r="C12" s="28"/>
      <c r="D12" s="29"/>
      <c r="E12" s="29"/>
      <c r="F12" s="29"/>
      <c r="G12" s="30"/>
      <c r="I12" s="27" t="str">
        <f>pPROD2</f>
        <v>Product 2</v>
      </c>
      <c r="J12" s="28"/>
      <c r="K12" s="29"/>
      <c r="L12" s="29"/>
      <c r="M12" s="29"/>
      <c r="N12" s="30"/>
    </row>
    <row r="13" spans="1:20" x14ac:dyDescent="0.25">
      <c r="B13" s="16"/>
      <c r="C13" s="31" t="str">
        <f>'C.Sales'!$C23</f>
        <v>Adults (for example)</v>
      </c>
      <c r="D13" s="22">
        <f>'C.Sales'!$D23</f>
        <v>0</v>
      </c>
      <c r="E13" s="26">
        <f>D13-F13</f>
        <v>0</v>
      </c>
      <c r="F13" s="26">
        <f>D13*pRATE2</f>
        <v>0</v>
      </c>
      <c r="G13" s="18"/>
      <c r="I13" s="16"/>
      <c r="J13" s="31" t="str">
        <f>'C.Sales'!$C23</f>
        <v>Adults (for example)</v>
      </c>
      <c r="K13" s="22">
        <f>'C.Sales'!$D23</f>
        <v>0</v>
      </c>
      <c r="L13" s="26">
        <f>K13-M13</f>
        <v>0</v>
      </c>
      <c r="M13" s="26">
        <f>K13*pRATE3</f>
        <v>0</v>
      </c>
      <c r="N13" s="18"/>
    </row>
    <row r="14" spans="1:20" x14ac:dyDescent="0.25">
      <c r="B14" s="16"/>
      <c r="C14" s="31" t="str">
        <f>'C.Sales'!$C24</f>
        <v>Seniors</v>
      </c>
      <c r="D14" s="22">
        <f>'C.Sales'!$D24</f>
        <v>0</v>
      </c>
      <c r="E14" s="26">
        <f>D14-F14</f>
        <v>0</v>
      </c>
      <c r="F14" s="26">
        <f>D14*pRATE2</f>
        <v>0</v>
      </c>
      <c r="G14" s="18"/>
      <c r="I14" s="16"/>
      <c r="J14" s="31" t="str">
        <f>'C.Sales'!$C24</f>
        <v>Seniors</v>
      </c>
      <c r="K14" s="22">
        <f>'C.Sales'!$D24</f>
        <v>0</v>
      </c>
      <c r="L14" s="26">
        <f>K14-M14</f>
        <v>0</v>
      </c>
      <c r="M14" s="26">
        <f>K14*pRATE3</f>
        <v>0</v>
      </c>
      <c r="N14" s="18"/>
    </row>
    <row r="15" spans="1:20" x14ac:dyDescent="0.25">
      <c r="B15" s="16"/>
      <c r="C15" s="31" t="str">
        <f>'C.Sales'!$C25</f>
        <v>Kids</v>
      </c>
      <c r="D15" s="22">
        <f>'C.Sales'!$D25</f>
        <v>0</v>
      </c>
      <c r="E15" s="26">
        <f>D15-F15</f>
        <v>0</v>
      </c>
      <c r="F15" s="26">
        <f>D15*pRATE2</f>
        <v>0</v>
      </c>
      <c r="G15" s="18"/>
      <c r="I15" s="16"/>
      <c r="J15" s="31" t="str">
        <f>'C.Sales'!$C25</f>
        <v>Kids</v>
      </c>
      <c r="K15" s="22">
        <f>'C.Sales'!$D25</f>
        <v>0</v>
      </c>
      <c r="L15" s="26">
        <f>K15-M15</f>
        <v>0</v>
      </c>
      <c r="M15" s="26">
        <f>K15*pRATE3</f>
        <v>0</v>
      </c>
      <c r="N15" s="18"/>
    </row>
    <row r="16" spans="1:20" x14ac:dyDescent="0.25">
      <c r="B16" s="16"/>
      <c r="C16" s="31">
        <f>'C.Sales'!$C26</f>
        <v>0</v>
      </c>
      <c r="D16" s="22">
        <f>'C.Sales'!$D26</f>
        <v>0</v>
      </c>
      <c r="E16" s="26">
        <f>D16-F16</f>
        <v>0</v>
      </c>
      <c r="F16" s="26">
        <f>D16*pRATE2</f>
        <v>0</v>
      </c>
      <c r="G16" s="18"/>
      <c r="I16" s="16"/>
      <c r="J16" s="31">
        <f>'C.Sales'!$C26</f>
        <v>0</v>
      </c>
      <c r="K16" s="22">
        <f>'C.Sales'!$D26</f>
        <v>0</v>
      </c>
      <c r="L16" s="26">
        <f>K16-M16</f>
        <v>0</v>
      </c>
      <c r="M16" s="26">
        <f>K16*pRATE3</f>
        <v>0</v>
      </c>
      <c r="N16" s="18"/>
    </row>
    <row r="17" spans="2:14" ht="9" customHeight="1" x14ac:dyDescent="0.25">
      <c r="B17" s="19"/>
      <c r="C17" s="23"/>
      <c r="D17" s="20"/>
      <c r="E17" s="20"/>
      <c r="F17" s="20"/>
      <c r="G17" s="21"/>
      <c r="I17" s="19"/>
      <c r="J17" s="23"/>
      <c r="K17" s="20"/>
      <c r="L17" s="20"/>
      <c r="M17" s="20"/>
      <c r="N17" s="21"/>
    </row>
    <row r="18" spans="2:14" x14ac:dyDescent="0.25">
      <c r="B18" s="27" t="str">
        <f>pPROD3</f>
        <v>Product 3</v>
      </c>
      <c r="C18" s="28"/>
      <c r="D18" s="29"/>
      <c r="E18" s="29"/>
      <c r="F18" s="29"/>
      <c r="G18" s="30"/>
      <c r="I18" s="27" t="str">
        <f>pPROD3</f>
        <v>Product 3</v>
      </c>
      <c r="J18" s="28"/>
      <c r="K18" s="29"/>
      <c r="L18" s="29"/>
      <c r="M18" s="29"/>
      <c r="N18" s="30"/>
    </row>
    <row r="19" spans="2:14" x14ac:dyDescent="0.25">
      <c r="B19" s="16"/>
      <c r="C19" s="31" t="str">
        <f>'C.Sales'!$C33</f>
        <v>Friday-Sunday (for example)</v>
      </c>
      <c r="D19" s="22">
        <f>'C.Sales'!$D33</f>
        <v>0</v>
      </c>
      <c r="E19" s="26">
        <f>D19-F19</f>
        <v>0</v>
      </c>
      <c r="F19" s="26">
        <f>D19*pRATE2</f>
        <v>0</v>
      </c>
      <c r="G19" s="18"/>
      <c r="I19" s="16"/>
      <c r="J19" s="31" t="str">
        <f>'C.Sales'!$C33</f>
        <v>Friday-Sunday (for example)</v>
      </c>
      <c r="K19" s="22">
        <f>'C.Sales'!$D33</f>
        <v>0</v>
      </c>
      <c r="L19" s="26">
        <f>K19-M19</f>
        <v>0</v>
      </c>
      <c r="M19" s="26">
        <f>K19*pRATE3</f>
        <v>0</v>
      </c>
      <c r="N19" s="18"/>
    </row>
    <row r="20" spans="2:14" x14ac:dyDescent="0.25">
      <c r="B20" s="16"/>
      <c r="C20" s="31" t="str">
        <f>'C.Sales'!$C34</f>
        <v>Monday-Thursday</v>
      </c>
      <c r="D20" s="22">
        <f>'C.Sales'!$D34</f>
        <v>0</v>
      </c>
      <c r="E20" s="26">
        <f>D20-F20</f>
        <v>0</v>
      </c>
      <c r="F20" s="26">
        <f>D20*pRATE2</f>
        <v>0</v>
      </c>
      <c r="G20" s="18"/>
      <c r="I20" s="16"/>
      <c r="J20" s="31" t="str">
        <f>'C.Sales'!$C34</f>
        <v>Monday-Thursday</v>
      </c>
      <c r="K20" s="22">
        <f>'C.Sales'!$D34</f>
        <v>0</v>
      </c>
      <c r="L20" s="26">
        <f>K20-M20</f>
        <v>0</v>
      </c>
      <c r="M20" s="26">
        <f>K20*pRATE3</f>
        <v>0</v>
      </c>
      <c r="N20" s="18"/>
    </row>
    <row r="21" spans="2:14" x14ac:dyDescent="0.25">
      <c r="B21" s="16"/>
      <c r="C21" s="31" t="str">
        <f>'C.Sales'!$C35</f>
        <v>Public Holidays</v>
      </c>
      <c r="D21" s="22">
        <f>'C.Sales'!$D35</f>
        <v>0</v>
      </c>
      <c r="E21" s="26">
        <f>D21-F21</f>
        <v>0</v>
      </c>
      <c r="F21" s="26">
        <f>D21*pRATE2</f>
        <v>0</v>
      </c>
      <c r="G21" s="18"/>
      <c r="I21" s="16"/>
      <c r="J21" s="31" t="str">
        <f>'C.Sales'!$C35</f>
        <v>Public Holidays</v>
      </c>
      <c r="K21" s="22">
        <f>'C.Sales'!$D35</f>
        <v>0</v>
      </c>
      <c r="L21" s="26">
        <f>K21-M21</f>
        <v>0</v>
      </c>
      <c r="M21" s="26">
        <f>K21*pRATE3</f>
        <v>0</v>
      </c>
      <c r="N21" s="18"/>
    </row>
    <row r="22" spans="2:14" x14ac:dyDescent="0.25">
      <c r="B22" s="16"/>
      <c r="C22" s="31">
        <f>'C.Sales'!$C36</f>
        <v>0</v>
      </c>
      <c r="D22" s="22">
        <f>'C.Sales'!$D36</f>
        <v>0</v>
      </c>
      <c r="E22" s="26">
        <f>D22-F22</f>
        <v>0</v>
      </c>
      <c r="F22" s="26">
        <f>D22*pRATE2</f>
        <v>0</v>
      </c>
      <c r="G22" s="18"/>
      <c r="I22" s="16"/>
      <c r="J22" s="31">
        <f>'C.Sales'!$C36</f>
        <v>0</v>
      </c>
      <c r="K22" s="22">
        <f>'C.Sales'!$D36</f>
        <v>0</v>
      </c>
      <c r="L22" s="26">
        <f>K22-M22</f>
        <v>0</v>
      </c>
      <c r="M22" s="26">
        <f>K22*pRATE3</f>
        <v>0</v>
      </c>
      <c r="N22" s="18"/>
    </row>
    <row r="23" spans="2:14" ht="9" customHeight="1" x14ac:dyDescent="0.25">
      <c r="B23" s="19"/>
      <c r="C23" s="23"/>
      <c r="D23" s="20"/>
      <c r="E23" s="20"/>
      <c r="F23" s="20"/>
      <c r="G23" s="21"/>
      <c r="I23" s="19"/>
      <c r="J23" s="23"/>
      <c r="K23" s="20"/>
      <c r="L23" s="20"/>
      <c r="M23" s="20"/>
      <c r="N23" s="21"/>
    </row>
    <row r="24" spans="2:14" x14ac:dyDescent="0.25">
      <c r="B24" s="27" t="str">
        <f>pPROD4</f>
        <v>Product 4</v>
      </c>
      <c r="C24" s="28"/>
      <c r="D24" s="29"/>
      <c r="E24" s="29"/>
      <c r="F24" s="29"/>
      <c r="G24" s="30"/>
      <c r="I24" s="27" t="str">
        <f>pPROD4</f>
        <v>Product 4</v>
      </c>
      <c r="J24" s="28"/>
      <c r="K24" s="29"/>
      <c r="L24" s="29"/>
      <c r="M24" s="29"/>
      <c r="N24" s="30"/>
    </row>
    <row r="25" spans="2:14" x14ac:dyDescent="0.25">
      <c r="B25" s="16"/>
      <c r="C25" s="31" t="str">
        <f>'C.Sales'!$C43</f>
        <v>All</v>
      </c>
      <c r="D25" s="22">
        <f>'C.Sales'!$D43</f>
        <v>0</v>
      </c>
      <c r="E25" s="26">
        <f>D25-F25</f>
        <v>0</v>
      </c>
      <c r="F25" s="26">
        <f>D25*pRATE2</f>
        <v>0</v>
      </c>
      <c r="G25" s="18"/>
      <c r="I25" s="16"/>
      <c r="J25" s="31" t="str">
        <f>'C.Sales'!$C43</f>
        <v>All</v>
      </c>
      <c r="K25" s="22">
        <f>'C.Sales'!$D43</f>
        <v>0</v>
      </c>
      <c r="L25" s="26">
        <f>K25-M25</f>
        <v>0</v>
      </c>
      <c r="M25" s="26">
        <f>K25*pRATE3</f>
        <v>0</v>
      </c>
      <c r="N25" s="18"/>
    </row>
    <row r="26" spans="2:14" x14ac:dyDescent="0.25">
      <c r="B26" s="16"/>
      <c r="C26" s="31">
        <f>'C.Sales'!$C44</f>
        <v>0</v>
      </c>
      <c r="D26" s="22">
        <f>'C.Sales'!$D44</f>
        <v>0</v>
      </c>
      <c r="E26" s="26">
        <f>D26-F26</f>
        <v>0</v>
      </c>
      <c r="F26" s="26">
        <f>D26*pRATE2</f>
        <v>0</v>
      </c>
      <c r="G26" s="18"/>
      <c r="I26" s="16"/>
      <c r="J26" s="31">
        <f>'C.Sales'!$C44</f>
        <v>0</v>
      </c>
      <c r="K26" s="22">
        <f>'C.Sales'!$D44</f>
        <v>0</v>
      </c>
      <c r="L26" s="26">
        <f>K26-M26</f>
        <v>0</v>
      </c>
      <c r="M26" s="26">
        <f>K26*pRATE3</f>
        <v>0</v>
      </c>
      <c r="N26" s="18"/>
    </row>
    <row r="27" spans="2:14" x14ac:dyDescent="0.25">
      <c r="B27" s="16"/>
      <c r="C27" s="31">
        <f>'C.Sales'!$C45</f>
        <v>0</v>
      </c>
      <c r="D27" s="22">
        <f>'C.Sales'!$D45</f>
        <v>0</v>
      </c>
      <c r="E27" s="26">
        <f>D27-F27</f>
        <v>0</v>
      </c>
      <c r="F27" s="26">
        <f>D27*pRATE2</f>
        <v>0</v>
      </c>
      <c r="G27" s="18"/>
      <c r="I27" s="16"/>
      <c r="J27" s="31">
        <f>'C.Sales'!$C45</f>
        <v>0</v>
      </c>
      <c r="K27" s="22">
        <f>'C.Sales'!$D45</f>
        <v>0</v>
      </c>
      <c r="L27" s="26">
        <f>K27-M27</f>
        <v>0</v>
      </c>
      <c r="M27" s="26">
        <f>K27*pRATE3</f>
        <v>0</v>
      </c>
      <c r="N27" s="18"/>
    </row>
    <row r="28" spans="2:14" x14ac:dyDescent="0.25">
      <c r="B28" s="16"/>
      <c r="C28" s="31">
        <f>'C.Sales'!$C46</f>
        <v>0</v>
      </c>
      <c r="D28" s="22">
        <f>'C.Sales'!$D46</f>
        <v>0</v>
      </c>
      <c r="E28" s="26">
        <f>D28-F28</f>
        <v>0</v>
      </c>
      <c r="F28" s="26">
        <f>D28*pRATE2</f>
        <v>0</v>
      </c>
      <c r="G28" s="18"/>
      <c r="I28" s="16"/>
      <c r="J28" s="31">
        <f>'C.Sales'!$C46</f>
        <v>0</v>
      </c>
      <c r="K28" s="22">
        <f>'C.Sales'!$D46</f>
        <v>0</v>
      </c>
      <c r="L28" s="26">
        <f>K28-M28</f>
        <v>0</v>
      </c>
      <c r="M28" s="26">
        <f>K28*pRATE3</f>
        <v>0</v>
      </c>
      <c r="N28" s="18"/>
    </row>
    <row r="29" spans="2:14" ht="9" customHeight="1" x14ac:dyDescent="0.25">
      <c r="B29" s="19"/>
      <c r="C29" s="23"/>
      <c r="D29" s="20"/>
      <c r="E29" s="20"/>
      <c r="F29" s="20"/>
      <c r="G29" s="21"/>
      <c r="I29" s="19"/>
      <c r="J29" s="23"/>
      <c r="K29" s="20"/>
      <c r="L29" s="20"/>
      <c r="M29" s="20"/>
      <c r="N29" s="21"/>
    </row>
    <row r="30" spans="2:14" x14ac:dyDescent="0.25">
      <c r="B30" s="27" t="str">
        <f>pPROD5</f>
        <v>Product 5</v>
      </c>
      <c r="C30" s="28"/>
      <c r="D30" s="29"/>
      <c r="E30" s="29"/>
      <c r="F30" s="29"/>
      <c r="G30" s="30"/>
      <c r="I30" s="27" t="str">
        <f>pPROD5</f>
        <v>Product 5</v>
      </c>
      <c r="J30" s="28"/>
      <c r="K30" s="29"/>
      <c r="L30" s="29"/>
      <c r="M30" s="29"/>
      <c r="N30" s="30"/>
    </row>
    <row r="31" spans="2:14" x14ac:dyDescent="0.25">
      <c r="B31" s="16"/>
      <c r="C31" s="31">
        <f>'C.Sales'!$C53</f>
        <v>0</v>
      </c>
      <c r="D31" s="22">
        <f>'C.Sales'!$D53</f>
        <v>0</v>
      </c>
      <c r="E31" s="26">
        <f>D31-F31</f>
        <v>0</v>
      </c>
      <c r="F31" s="26">
        <f>D31*pRATE2</f>
        <v>0</v>
      </c>
      <c r="G31" s="18"/>
      <c r="I31" s="16"/>
      <c r="J31" s="31">
        <f>'C.Sales'!$C53</f>
        <v>0</v>
      </c>
      <c r="K31" s="22">
        <f>'C.Sales'!$D53</f>
        <v>0</v>
      </c>
      <c r="L31" s="26">
        <f>K31-M31</f>
        <v>0</v>
      </c>
      <c r="M31" s="26">
        <f>K31*pRATE3</f>
        <v>0</v>
      </c>
      <c r="N31" s="18"/>
    </row>
    <row r="32" spans="2:14" x14ac:dyDescent="0.25">
      <c r="B32" s="16"/>
      <c r="C32" s="31">
        <f>'C.Sales'!$C54</f>
        <v>0</v>
      </c>
      <c r="D32" s="22">
        <f>'C.Sales'!$D54</f>
        <v>0</v>
      </c>
      <c r="E32" s="26">
        <f>D32-F32</f>
        <v>0</v>
      </c>
      <c r="F32" s="26">
        <f>D32*pRATE2</f>
        <v>0</v>
      </c>
      <c r="G32" s="18"/>
      <c r="I32" s="16"/>
      <c r="J32" s="31">
        <f>'C.Sales'!$C54</f>
        <v>0</v>
      </c>
      <c r="K32" s="22">
        <f>'C.Sales'!$D54</f>
        <v>0</v>
      </c>
      <c r="L32" s="26">
        <f>K32-M32</f>
        <v>0</v>
      </c>
      <c r="M32" s="26">
        <f>K32*pRATE3</f>
        <v>0</v>
      </c>
      <c r="N32" s="18"/>
    </row>
    <row r="33" spans="2:14" x14ac:dyDescent="0.25">
      <c r="B33" s="16"/>
      <c r="C33" s="31">
        <f>'C.Sales'!$C55</f>
        <v>0</v>
      </c>
      <c r="D33" s="22">
        <f>'C.Sales'!$D55</f>
        <v>0</v>
      </c>
      <c r="E33" s="26">
        <f>D33-F33</f>
        <v>0</v>
      </c>
      <c r="F33" s="26">
        <f>D33*pRATE2</f>
        <v>0</v>
      </c>
      <c r="G33" s="18"/>
      <c r="I33" s="16"/>
      <c r="J33" s="31">
        <f>'C.Sales'!$C55</f>
        <v>0</v>
      </c>
      <c r="K33" s="22">
        <f>'C.Sales'!$D55</f>
        <v>0</v>
      </c>
      <c r="L33" s="26">
        <f>K33-M33</f>
        <v>0</v>
      </c>
      <c r="M33" s="26">
        <f>K33*pRATE3</f>
        <v>0</v>
      </c>
      <c r="N33" s="18"/>
    </row>
    <row r="34" spans="2:14" x14ac:dyDescent="0.25">
      <c r="B34" s="16"/>
      <c r="C34" s="31">
        <f>'C.Sales'!$C56</f>
        <v>0</v>
      </c>
      <c r="D34" s="22">
        <f>'C.Sales'!$D56</f>
        <v>0</v>
      </c>
      <c r="E34" s="26">
        <f>D34-F34</f>
        <v>0</v>
      </c>
      <c r="F34" s="26">
        <f>D34*pRATE2</f>
        <v>0</v>
      </c>
      <c r="G34" s="18"/>
      <c r="I34" s="16"/>
      <c r="J34" s="31">
        <f>'C.Sales'!$C56</f>
        <v>0</v>
      </c>
      <c r="K34" s="22">
        <f>'C.Sales'!$D56</f>
        <v>0</v>
      </c>
      <c r="L34" s="26">
        <f>K34-M34</f>
        <v>0</v>
      </c>
      <c r="M34" s="26">
        <f>K34*pRATE3</f>
        <v>0</v>
      </c>
      <c r="N34" s="18"/>
    </row>
    <row r="35" spans="2:14" ht="9" customHeight="1" x14ac:dyDescent="0.25">
      <c r="B35" s="19"/>
      <c r="C35" s="23"/>
      <c r="D35" s="20"/>
      <c r="E35" s="20"/>
      <c r="F35" s="20"/>
      <c r="G35" s="21"/>
      <c r="I35" s="19"/>
      <c r="J35" s="23"/>
      <c r="K35" s="20"/>
      <c r="L35" s="20"/>
      <c r="M35" s="20"/>
      <c r="N35" s="21"/>
    </row>
    <row r="36" spans="2:14" ht="9" customHeight="1" x14ac:dyDescent="0.25"/>
    <row r="37" spans="2:14" ht="18.75" x14ac:dyDescent="0.25">
      <c r="B37" s="13" t="str">
        <f>pCHAN4&amp;TEXT(pRATE4," (0%)")</f>
        <v>Wholesale sales (25%)</v>
      </c>
      <c r="C37" s="14"/>
      <c r="D37" s="14"/>
      <c r="E37" s="14"/>
      <c r="F37" s="14"/>
      <c r="G37" s="15"/>
      <c r="I37" s="13" t="str">
        <f>pCHAN5&amp;TEXT(pRATE5," (0%)")</f>
        <v>Inbound sales (30%)</v>
      </c>
      <c r="J37" s="14"/>
      <c r="K37" s="14"/>
      <c r="L37" s="14"/>
      <c r="M37" s="14"/>
      <c r="N37" s="15"/>
    </row>
    <row r="38" spans="2:14" x14ac:dyDescent="0.25">
      <c r="B38" s="16"/>
      <c r="C38" s="17"/>
      <c r="D38" s="24" t="s">
        <v>167</v>
      </c>
      <c r="E38" s="24" t="s">
        <v>168</v>
      </c>
      <c r="F38" s="24" t="s">
        <v>169</v>
      </c>
      <c r="G38" s="18"/>
      <c r="I38" s="16"/>
      <c r="J38" s="17"/>
      <c r="K38" s="24" t="s">
        <v>167</v>
      </c>
      <c r="L38" s="24" t="s">
        <v>168</v>
      </c>
      <c r="M38" s="24" t="s">
        <v>169</v>
      </c>
      <c r="N38" s="18"/>
    </row>
    <row r="39" spans="2:14" x14ac:dyDescent="0.25">
      <c r="B39" s="19"/>
      <c r="C39" s="20"/>
      <c r="D39" s="25" t="s">
        <v>39</v>
      </c>
      <c r="E39" s="25" t="s">
        <v>39</v>
      </c>
      <c r="F39" s="25" t="s">
        <v>39</v>
      </c>
      <c r="G39" s="21"/>
      <c r="I39" s="19"/>
      <c r="J39" s="20"/>
      <c r="K39" s="25" t="s">
        <v>39</v>
      </c>
      <c r="L39" s="25" t="s">
        <v>39</v>
      </c>
      <c r="M39" s="25" t="s">
        <v>39</v>
      </c>
      <c r="N39" s="21"/>
    </row>
    <row r="40" spans="2:14" x14ac:dyDescent="0.25">
      <c r="B40" s="27" t="str">
        <f>pPROD1</f>
        <v>Product 1</v>
      </c>
      <c r="C40" s="28"/>
      <c r="D40" s="29"/>
      <c r="E40" s="29"/>
      <c r="F40" s="29"/>
      <c r="G40" s="30"/>
      <c r="I40" s="27" t="str">
        <f>pPROD1</f>
        <v>Product 1</v>
      </c>
      <c r="J40" s="28"/>
      <c r="K40" s="29"/>
      <c r="L40" s="29"/>
      <c r="M40" s="29"/>
      <c r="N40" s="30"/>
    </row>
    <row r="41" spans="2:14" x14ac:dyDescent="0.25">
      <c r="B41" s="16"/>
      <c r="C41" s="31" t="str">
        <f>'C.Sales'!$C13</f>
        <v>Peak (for example)</v>
      </c>
      <c r="D41" s="22">
        <f>'C.Sales'!$D13</f>
        <v>0</v>
      </c>
      <c r="E41" s="26">
        <f>D41-F41</f>
        <v>0</v>
      </c>
      <c r="F41" s="26">
        <f>D41*pRATE4</f>
        <v>0</v>
      </c>
      <c r="G41" s="18"/>
      <c r="I41" s="16"/>
      <c r="J41" s="31" t="str">
        <f>'C.Sales'!$C13</f>
        <v>Peak (for example)</v>
      </c>
      <c r="K41" s="22">
        <f>'C.Sales'!$D13</f>
        <v>0</v>
      </c>
      <c r="L41" s="26">
        <f>K41-M41</f>
        <v>0</v>
      </c>
      <c r="M41" s="26">
        <f>K41*pRATE5</f>
        <v>0</v>
      </c>
      <c r="N41" s="18"/>
    </row>
    <row r="42" spans="2:14" x14ac:dyDescent="0.25">
      <c r="B42" s="16"/>
      <c r="C42" s="31" t="str">
        <f>'C.Sales'!$C14</f>
        <v>Shoulder 1</v>
      </c>
      <c r="D42" s="22">
        <f>'C.Sales'!$D14</f>
        <v>0</v>
      </c>
      <c r="E42" s="26">
        <f>D42-F42</f>
        <v>0</v>
      </c>
      <c r="F42" s="26">
        <f>D42*pRATE4</f>
        <v>0</v>
      </c>
      <c r="G42" s="18"/>
      <c r="I42" s="16"/>
      <c r="J42" s="31" t="str">
        <f>'C.Sales'!$C14</f>
        <v>Shoulder 1</v>
      </c>
      <c r="K42" s="22">
        <f>'C.Sales'!$D14</f>
        <v>0</v>
      </c>
      <c r="L42" s="26">
        <f>K42-M42</f>
        <v>0</v>
      </c>
      <c r="M42" s="26">
        <f>K42*pRATE5</f>
        <v>0</v>
      </c>
      <c r="N42" s="18"/>
    </row>
    <row r="43" spans="2:14" x14ac:dyDescent="0.25">
      <c r="B43" s="16"/>
      <c r="C43" s="31" t="str">
        <f>'C.Sales'!$C15</f>
        <v>Shoulder 2</v>
      </c>
      <c r="D43" s="22">
        <f>'C.Sales'!$D15</f>
        <v>0</v>
      </c>
      <c r="E43" s="26">
        <f>D43-F43</f>
        <v>0</v>
      </c>
      <c r="F43" s="26">
        <f>D43*pRATE4</f>
        <v>0</v>
      </c>
      <c r="G43" s="18"/>
      <c r="I43" s="16"/>
      <c r="J43" s="31" t="str">
        <f>'C.Sales'!$C15</f>
        <v>Shoulder 2</v>
      </c>
      <c r="K43" s="22">
        <f>'C.Sales'!$D15</f>
        <v>0</v>
      </c>
      <c r="L43" s="26">
        <f>K43-M43</f>
        <v>0</v>
      </c>
      <c r="M43" s="26">
        <f>K43*pRATE5</f>
        <v>0</v>
      </c>
      <c r="N43" s="18"/>
    </row>
    <row r="44" spans="2:14" x14ac:dyDescent="0.25">
      <c r="B44" s="16"/>
      <c r="C44" s="31" t="str">
        <f>'C.Sales'!$C16</f>
        <v>Off-peak</v>
      </c>
      <c r="D44" s="22">
        <f>'C.Sales'!$D16</f>
        <v>0</v>
      </c>
      <c r="E44" s="26">
        <f>D44-F44</f>
        <v>0</v>
      </c>
      <c r="F44" s="26">
        <f>D44*pRATE4</f>
        <v>0</v>
      </c>
      <c r="G44" s="18"/>
      <c r="I44" s="16"/>
      <c r="J44" s="31" t="str">
        <f>'C.Sales'!$C16</f>
        <v>Off-peak</v>
      </c>
      <c r="K44" s="22">
        <f>'C.Sales'!$D16</f>
        <v>0</v>
      </c>
      <c r="L44" s="26">
        <f>K44-M44</f>
        <v>0</v>
      </c>
      <c r="M44" s="26">
        <f>K44*pRATE5</f>
        <v>0</v>
      </c>
      <c r="N44" s="18"/>
    </row>
    <row r="45" spans="2:14" ht="9" customHeight="1" x14ac:dyDescent="0.25">
      <c r="B45" s="19"/>
      <c r="C45" s="23"/>
      <c r="D45" s="20"/>
      <c r="E45" s="20"/>
      <c r="F45" s="20"/>
      <c r="G45" s="21"/>
      <c r="I45" s="19"/>
      <c r="J45" s="23"/>
      <c r="K45" s="20"/>
      <c r="L45" s="20"/>
      <c r="M45" s="20"/>
      <c r="N45" s="21"/>
    </row>
    <row r="46" spans="2:14" x14ac:dyDescent="0.25">
      <c r="B46" s="27" t="str">
        <f>pPROD2</f>
        <v>Product 2</v>
      </c>
      <c r="C46" s="28"/>
      <c r="D46" s="29"/>
      <c r="E46" s="29"/>
      <c r="F46" s="29"/>
      <c r="G46" s="30"/>
      <c r="I46" s="27" t="str">
        <f>pPROD2</f>
        <v>Product 2</v>
      </c>
      <c r="J46" s="28"/>
      <c r="K46" s="29"/>
      <c r="L46" s="29"/>
      <c r="M46" s="29"/>
      <c r="N46" s="30"/>
    </row>
    <row r="47" spans="2:14" x14ac:dyDescent="0.25">
      <c r="B47" s="16"/>
      <c r="C47" s="31" t="str">
        <f>'C.Sales'!$C23</f>
        <v>Adults (for example)</v>
      </c>
      <c r="D47" s="22">
        <f>'C.Sales'!$D23</f>
        <v>0</v>
      </c>
      <c r="E47" s="26">
        <f>D47-F47</f>
        <v>0</v>
      </c>
      <c r="F47" s="26">
        <f>D47*pRATE4</f>
        <v>0</v>
      </c>
      <c r="G47" s="18"/>
      <c r="I47" s="16"/>
      <c r="J47" s="31" t="str">
        <f>'C.Sales'!$C23</f>
        <v>Adults (for example)</v>
      </c>
      <c r="K47" s="22">
        <f>'C.Sales'!$D23</f>
        <v>0</v>
      </c>
      <c r="L47" s="26">
        <f>K47-M47</f>
        <v>0</v>
      </c>
      <c r="M47" s="26">
        <f>K47*pRATE5</f>
        <v>0</v>
      </c>
      <c r="N47" s="18"/>
    </row>
    <row r="48" spans="2:14" x14ac:dyDescent="0.25">
      <c r="B48" s="16"/>
      <c r="C48" s="31" t="str">
        <f>'C.Sales'!$C24</f>
        <v>Seniors</v>
      </c>
      <c r="D48" s="22">
        <f>'C.Sales'!$D24</f>
        <v>0</v>
      </c>
      <c r="E48" s="26">
        <f>D48-F48</f>
        <v>0</v>
      </c>
      <c r="F48" s="26">
        <f>D48*pRATE4</f>
        <v>0</v>
      </c>
      <c r="G48" s="18"/>
      <c r="I48" s="16"/>
      <c r="J48" s="31" t="str">
        <f>'C.Sales'!$C24</f>
        <v>Seniors</v>
      </c>
      <c r="K48" s="22">
        <f>'C.Sales'!$D24</f>
        <v>0</v>
      </c>
      <c r="L48" s="26">
        <f>K48-M48</f>
        <v>0</v>
      </c>
      <c r="M48" s="26">
        <f>K48*pRATE5</f>
        <v>0</v>
      </c>
      <c r="N48" s="18"/>
    </row>
    <row r="49" spans="2:14" x14ac:dyDescent="0.25">
      <c r="B49" s="16"/>
      <c r="C49" s="31" t="str">
        <f>'C.Sales'!$C25</f>
        <v>Kids</v>
      </c>
      <c r="D49" s="22">
        <f>'C.Sales'!$D25</f>
        <v>0</v>
      </c>
      <c r="E49" s="26">
        <f>D49-F49</f>
        <v>0</v>
      </c>
      <c r="F49" s="26">
        <f>D49*pRATE4</f>
        <v>0</v>
      </c>
      <c r="G49" s="18"/>
      <c r="I49" s="16"/>
      <c r="J49" s="31" t="str">
        <f>'C.Sales'!$C25</f>
        <v>Kids</v>
      </c>
      <c r="K49" s="22">
        <f>'C.Sales'!$D25</f>
        <v>0</v>
      </c>
      <c r="L49" s="26">
        <f>K49-M49</f>
        <v>0</v>
      </c>
      <c r="M49" s="26">
        <f>K49*pRATE5</f>
        <v>0</v>
      </c>
      <c r="N49" s="18"/>
    </row>
    <row r="50" spans="2:14" x14ac:dyDescent="0.25">
      <c r="B50" s="16"/>
      <c r="C50" s="31">
        <f>'C.Sales'!$C26</f>
        <v>0</v>
      </c>
      <c r="D50" s="22">
        <f>'C.Sales'!$D26</f>
        <v>0</v>
      </c>
      <c r="E50" s="26">
        <f>D50-F50</f>
        <v>0</v>
      </c>
      <c r="F50" s="26">
        <f>D50*pRATE4</f>
        <v>0</v>
      </c>
      <c r="G50" s="18"/>
      <c r="I50" s="16"/>
      <c r="J50" s="31">
        <f>'C.Sales'!$C26</f>
        <v>0</v>
      </c>
      <c r="K50" s="22">
        <f>'C.Sales'!$D26</f>
        <v>0</v>
      </c>
      <c r="L50" s="26">
        <f>K50-M50</f>
        <v>0</v>
      </c>
      <c r="M50" s="26">
        <f>K50*pRATE5</f>
        <v>0</v>
      </c>
      <c r="N50" s="18"/>
    </row>
    <row r="51" spans="2:14" ht="9" customHeight="1" x14ac:dyDescent="0.25">
      <c r="B51" s="19"/>
      <c r="C51" s="23"/>
      <c r="D51" s="20"/>
      <c r="E51" s="20"/>
      <c r="F51" s="20"/>
      <c r="G51" s="21"/>
      <c r="I51" s="19"/>
      <c r="J51" s="23"/>
      <c r="K51" s="20"/>
      <c r="L51" s="20"/>
      <c r="M51" s="20"/>
      <c r="N51" s="21"/>
    </row>
    <row r="52" spans="2:14" x14ac:dyDescent="0.25">
      <c r="B52" s="27" t="str">
        <f>pPROD3</f>
        <v>Product 3</v>
      </c>
      <c r="C52" s="28"/>
      <c r="D52" s="29"/>
      <c r="E52" s="29"/>
      <c r="F52" s="29"/>
      <c r="G52" s="30"/>
      <c r="I52" s="27" t="str">
        <f>pPROD3</f>
        <v>Product 3</v>
      </c>
      <c r="J52" s="28"/>
      <c r="K52" s="29"/>
      <c r="L52" s="29"/>
      <c r="M52" s="29"/>
      <c r="N52" s="30"/>
    </row>
    <row r="53" spans="2:14" x14ac:dyDescent="0.25">
      <c r="B53" s="16"/>
      <c r="C53" s="31" t="str">
        <f>'C.Sales'!$C33</f>
        <v>Friday-Sunday (for example)</v>
      </c>
      <c r="D53" s="22">
        <f>'C.Sales'!$D33</f>
        <v>0</v>
      </c>
      <c r="E53" s="26">
        <f>D53-F53</f>
        <v>0</v>
      </c>
      <c r="F53" s="26">
        <f>D53*pRATE4</f>
        <v>0</v>
      </c>
      <c r="G53" s="18"/>
      <c r="I53" s="16"/>
      <c r="J53" s="31" t="str">
        <f>'C.Sales'!$C33</f>
        <v>Friday-Sunday (for example)</v>
      </c>
      <c r="K53" s="22">
        <f>'C.Sales'!$D33</f>
        <v>0</v>
      </c>
      <c r="L53" s="26">
        <f>K53-M53</f>
        <v>0</v>
      </c>
      <c r="M53" s="26">
        <f>K53*pRATE5</f>
        <v>0</v>
      </c>
      <c r="N53" s="18"/>
    </row>
    <row r="54" spans="2:14" x14ac:dyDescent="0.25">
      <c r="B54" s="16"/>
      <c r="C54" s="31" t="str">
        <f>'C.Sales'!$C34</f>
        <v>Monday-Thursday</v>
      </c>
      <c r="D54" s="22">
        <f>'C.Sales'!$D34</f>
        <v>0</v>
      </c>
      <c r="E54" s="26">
        <f>D54-F54</f>
        <v>0</v>
      </c>
      <c r="F54" s="26">
        <f>D54*pRATE4</f>
        <v>0</v>
      </c>
      <c r="G54" s="18"/>
      <c r="I54" s="16"/>
      <c r="J54" s="31" t="str">
        <f>'C.Sales'!$C34</f>
        <v>Monday-Thursday</v>
      </c>
      <c r="K54" s="22">
        <f>'C.Sales'!$D34</f>
        <v>0</v>
      </c>
      <c r="L54" s="26">
        <f>K54-M54</f>
        <v>0</v>
      </c>
      <c r="M54" s="26">
        <f>K54*pRATE5</f>
        <v>0</v>
      </c>
      <c r="N54" s="18"/>
    </row>
    <row r="55" spans="2:14" x14ac:dyDescent="0.25">
      <c r="B55" s="16"/>
      <c r="C55" s="31" t="str">
        <f>'C.Sales'!$C35</f>
        <v>Public Holidays</v>
      </c>
      <c r="D55" s="22">
        <f>'C.Sales'!$D35</f>
        <v>0</v>
      </c>
      <c r="E55" s="26">
        <f>D55-F55</f>
        <v>0</v>
      </c>
      <c r="F55" s="26">
        <f>D55*pRATE4</f>
        <v>0</v>
      </c>
      <c r="G55" s="18"/>
      <c r="I55" s="16"/>
      <c r="J55" s="31" t="str">
        <f>'C.Sales'!$C35</f>
        <v>Public Holidays</v>
      </c>
      <c r="K55" s="22">
        <f>'C.Sales'!$D35</f>
        <v>0</v>
      </c>
      <c r="L55" s="26">
        <f>K55-M55</f>
        <v>0</v>
      </c>
      <c r="M55" s="26">
        <f>K55*pRATE5</f>
        <v>0</v>
      </c>
      <c r="N55" s="18"/>
    </row>
    <row r="56" spans="2:14" x14ac:dyDescent="0.25">
      <c r="B56" s="16"/>
      <c r="C56" s="31">
        <f>'C.Sales'!$C36</f>
        <v>0</v>
      </c>
      <c r="D56" s="22">
        <f>'C.Sales'!$D36</f>
        <v>0</v>
      </c>
      <c r="E56" s="26">
        <f>D56-F56</f>
        <v>0</v>
      </c>
      <c r="F56" s="26">
        <f>D56*pRATE4</f>
        <v>0</v>
      </c>
      <c r="G56" s="18"/>
      <c r="I56" s="16"/>
      <c r="J56" s="31">
        <f>'C.Sales'!$C36</f>
        <v>0</v>
      </c>
      <c r="K56" s="22">
        <f>'C.Sales'!$D36</f>
        <v>0</v>
      </c>
      <c r="L56" s="26">
        <f>K56-M56</f>
        <v>0</v>
      </c>
      <c r="M56" s="26">
        <f>K56*pRATE5</f>
        <v>0</v>
      </c>
      <c r="N56" s="18"/>
    </row>
    <row r="57" spans="2:14" ht="9" customHeight="1" x14ac:dyDescent="0.25">
      <c r="B57" s="19"/>
      <c r="C57" s="23"/>
      <c r="D57" s="20"/>
      <c r="E57" s="20"/>
      <c r="F57" s="20"/>
      <c r="G57" s="21"/>
      <c r="I57" s="19"/>
      <c r="J57" s="23"/>
      <c r="K57" s="20"/>
      <c r="L57" s="20"/>
      <c r="M57" s="20"/>
      <c r="N57" s="21"/>
    </row>
    <row r="58" spans="2:14" x14ac:dyDescent="0.25">
      <c r="B58" s="27" t="str">
        <f>pPROD4</f>
        <v>Product 4</v>
      </c>
      <c r="C58" s="28"/>
      <c r="D58" s="29"/>
      <c r="E58" s="29"/>
      <c r="F58" s="29"/>
      <c r="G58" s="30"/>
      <c r="I58" s="27" t="str">
        <f>pPROD4</f>
        <v>Product 4</v>
      </c>
      <c r="J58" s="28"/>
      <c r="K58" s="29"/>
      <c r="L58" s="29"/>
      <c r="M58" s="29"/>
      <c r="N58" s="30"/>
    </row>
    <row r="59" spans="2:14" x14ac:dyDescent="0.25">
      <c r="B59" s="16"/>
      <c r="C59" s="31" t="str">
        <f>'C.Sales'!$C43</f>
        <v>All</v>
      </c>
      <c r="D59" s="22">
        <f>'C.Sales'!$D43</f>
        <v>0</v>
      </c>
      <c r="E59" s="26">
        <f>D59-F59</f>
        <v>0</v>
      </c>
      <c r="F59" s="26">
        <f>D59*pRATE4</f>
        <v>0</v>
      </c>
      <c r="G59" s="18"/>
      <c r="I59" s="16"/>
      <c r="J59" s="31" t="str">
        <f>'C.Sales'!$C43</f>
        <v>All</v>
      </c>
      <c r="K59" s="22">
        <f>'C.Sales'!$D43</f>
        <v>0</v>
      </c>
      <c r="L59" s="26">
        <f>K59-M59</f>
        <v>0</v>
      </c>
      <c r="M59" s="26">
        <f>K59*pRATE5</f>
        <v>0</v>
      </c>
      <c r="N59" s="18"/>
    </row>
    <row r="60" spans="2:14" x14ac:dyDescent="0.25">
      <c r="B60" s="16"/>
      <c r="C60" s="31">
        <f>'C.Sales'!$C44</f>
        <v>0</v>
      </c>
      <c r="D60" s="22">
        <f>'C.Sales'!$D44</f>
        <v>0</v>
      </c>
      <c r="E60" s="26">
        <f>D60-F60</f>
        <v>0</v>
      </c>
      <c r="F60" s="26">
        <f>D60*pRATE4</f>
        <v>0</v>
      </c>
      <c r="G60" s="18"/>
      <c r="I60" s="16"/>
      <c r="J60" s="31">
        <f>'C.Sales'!$C44</f>
        <v>0</v>
      </c>
      <c r="K60" s="22">
        <f>'C.Sales'!$D44</f>
        <v>0</v>
      </c>
      <c r="L60" s="26">
        <f>K60-M60</f>
        <v>0</v>
      </c>
      <c r="M60" s="26">
        <f>K60*pRATE5</f>
        <v>0</v>
      </c>
      <c r="N60" s="18"/>
    </row>
    <row r="61" spans="2:14" x14ac:dyDescent="0.25">
      <c r="B61" s="16"/>
      <c r="C61" s="31">
        <f>'C.Sales'!$C45</f>
        <v>0</v>
      </c>
      <c r="D61" s="22">
        <f>'C.Sales'!$D45</f>
        <v>0</v>
      </c>
      <c r="E61" s="26">
        <f>D61-F61</f>
        <v>0</v>
      </c>
      <c r="F61" s="26">
        <f>D61*pRATE4</f>
        <v>0</v>
      </c>
      <c r="G61" s="18"/>
      <c r="I61" s="16"/>
      <c r="J61" s="31">
        <f>'C.Sales'!$C45</f>
        <v>0</v>
      </c>
      <c r="K61" s="22">
        <f>'C.Sales'!$D45</f>
        <v>0</v>
      </c>
      <c r="L61" s="26">
        <f>K61-M61</f>
        <v>0</v>
      </c>
      <c r="M61" s="26">
        <f>K61*pRATE5</f>
        <v>0</v>
      </c>
      <c r="N61" s="18"/>
    </row>
    <row r="62" spans="2:14" x14ac:dyDescent="0.25">
      <c r="B62" s="16"/>
      <c r="C62" s="31">
        <f>'C.Sales'!$C46</f>
        <v>0</v>
      </c>
      <c r="D62" s="22">
        <f>'C.Sales'!$D46</f>
        <v>0</v>
      </c>
      <c r="E62" s="26">
        <f>D62-F62</f>
        <v>0</v>
      </c>
      <c r="F62" s="26">
        <f>D62*pRATE4</f>
        <v>0</v>
      </c>
      <c r="G62" s="18"/>
      <c r="I62" s="16"/>
      <c r="J62" s="31">
        <f>'C.Sales'!$C46</f>
        <v>0</v>
      </c>
      <c r="K62" s="22">
        <f>'C.Sales'!$D46</f>
        <v>0</v>
      </c>
      <c r="L62" s="26">
        <f>K62-M62</f>
        <v>0</v>
      </c>
      <c r="M62" s="26">
        <f>K62*pRATE5</f>
        <v>0</v>
      </c>
      <c r="N62" s="18"/>
    </row>
    <row r="63" spans="2:14" ht="9" customHeight="1" x14ac:dyDescent="0.25">
      <c r="B63" s="19"/>
      <c r="C63" s="23"/>
      <c r="D63" s="20"/>
      <c r="E63" s="20"/>
      <c r="F63" s="20"/>
      <c r="G63" s="21"/>
      <c r="I63" s="19"/>
      <c r="J63" s="23"/>
      <c r="K63" s="20"/>
      <c r="L63" s="20"/>
      <c r="M63" s="20"/>
      <c r="N63" s="21"/>
    </row>
    <row r="64" spans="2:14" x14ac:dyDescent="0.25">
      <c r="B64" s="27" t="str">
        <f>pPROD5</f>
        <v>Product 5</v>
      </c>
      <c r="C64" s="28"/>
      <c r="D64" s="29"/>
      <c r="E64" s="29"/>
      <c r="F64" s="29"/>
      <c r="G64" s="30"/>
      <c r="I64" s="27" t="str">
        <f>pPROD5</f>
        <v>Product 5</v>
      </c>
      <c r="J64" s="28"/>
      <c r="K64" s="29"/>
      <c r="L64" s="29"/>
      <c r="M64" s="29"/>
      <c r="N64" s="30"/>
    </row>
    <row r="65" spans="2:14" x14ac:dyDescent="0.25">
      <c r="B65" s="16"/>
      <c r="C65" s="31">
        <f>'C.Sales'!$C53</f>
        <v>0</v>
      </c>
      <c r="D65" s="22">
        <f>'C.Sales'!$D53</f>
        <v>0</v>
      </c>
      <c r="E65" s="26">
        <f>D65-F65</f>
        <v>0</v>
      </c>
      <c r="F65" s="26">
        <f>D65*pRATE4</f>
        <v>0</v>
      </c>
      <c r="G65" s="18"/>
      <c r="I65" s="16"/>
      <c r="J65" s="31">
        <f>'C.Sales'!$C53</f>
        <v>0</v>
      </c>
      <c r="K65" s="22">
        <f>'C.Sales'!$D53</f>
        <v>0</v>
      </c>
      <c r="L65" s="26">
        <f>K65-M65</f>
        <v>0</v>
      </c>
      <c r="M65" s="26">
        <f>K65*pRATE5</f>
        <v>0</v>
      </c>
      <c r="N65" s="18"/>
    </row>
    <row r="66" spans="2:14" x14ac:dyDescent="0.25">
      <c r="B66" s="16"/>
      <c r="C66" s="31">
        <f>'C.Sales'!$C54</f>
        <v>0</v>
      </c>
      <c r="D66" s="22">
        <f>'C.Sales'!$D54</f>
        <v>0</v>
      </c>
      <c r="E66" s="26">
        <f>D66-F66</f>
        <v>0</v>
      </c>
      <c r="F66" s="26">
        <f>D66*pRATE4</f>
        <v>0</v>
      </c>
      <c r="G66" s="18"/>
      <c r="I66" s="16"/>
      <c r="J66" s="31">
        <f>'C.Sales'!$C54</f>
        <v>0</v>
      </c>
      <c r="K66" s="22">
        <f>'C.Sales'!$D54</f>
        <v>0</v>
      </c>
      <c r="L66" s="26">
        <f>K66-M66</f>
        <v>0</v>
      </c>
      <c r="M66" s="26">
        <f>K66*pRATE5</f>
        <v>0</v>
      </c>
      <c r="N66" s="18"/>
    </row>
    <row r="67" spans="2:14" x14ac:dyDescent="0.25">
      <c r="B67" s="16"/>
      <c r="C67" s="31">
        <f>'C.Sales'!$C55</f>
        <v>0</v>
      </c>
      <c r="D67" s="22">
        <f>'C.Sales'!$D55</f>
        <v>0</v>
      </c>
      <c r="E67" s="26">
        <f>D67-F67</f>
        <v>0</v>
      </c>
      <c r="F67" s="26">
        <f>D67*pRATE4</f>
        <v>0</v>
      </c>
      <c r="G67" s="18"/>
      <c r="I67" s="16"/>
      <c r="J67" s="31">
        <f>'C.Sales'!$C55</f>
        <v>0</v>
      </c>
      <c r="K67" s="22">
        <f>'C.Sales'!$D55</f>
        <v>0</v>
      </c>
      <c r="L67" s="26">
        <f>K67-M67</f>
        <v>0</v>
      </c>
      <c r="M67" s="26">
        <f>K67*pRATE5</f>
        <v>0</v>
      </c>
      <c r="N67" s="18"/>
    </row>
    <row r="68" spans="2:14" x14ac:dyDescent="0.25">
      <c r="B68" s="16"/>
      <c r="C68" s="31">
        <f>'C.Sales'!$C56</f>
        <v>0</v>
      </c>
      <c r="D68" s="22">
        <f>'C.Sales'!$D56</f>
        <v>0</v>
      </c>
      <c r="E68" s="26">
        <f>D68-F68</f>
        <v>0</v>
      </c>
      <c r="F68" s="26">
        <f>D68*pRATE4</f>
        <v>0</v>
      </c>
      <c r="G68" s="18"/>
      <c r="I68" s="16"/>
      <c r="J68" s="31">
        <f>'C.Sales'!$C56</f>
        <v>0</v>
      </c>
      <c r="K68" s="22">
        <f>'C.Sales'!$D56</f>
        <v>0</v>
      </c>
      <c r="L68" s="26">
        <f>K68-M68</f>
        <v>0</v>
      </c>
      <c r="M68" s="26">
        <f>K68*pRATE5</f>
        <v>0</v>
      </c>
      <c r="N68" s="18"/>
    </row>
    <row r="69" spans="2:14" ht="9" customHeight="1" x14ac:dyDescent="0.25">
      <c r="B69" s="19"/>
      <c r="C69" s="23"/>
      <c r="D69" s="20"/>
      <c r="E69" s="20"/>
      <c r="F69" s="20"/>
      <c r="G69" s="21"/>
      <c r="I69" s="19"/>
      <c r="J69" s="23"/>
      <c r="K69" s="20"/>
      <c r="L69" s="20"/>
      <c r="M69" s="20"/>
      <c r="N69" s="21"/>
    </row>
  </sheetData>
  <sheetProtection formatCells="0"/>
  <phoneticPr fontId="20" type="noConversion"/>
  <pageMargins left="0.25" right="0.25" top="0.75" bottom="0.75" header="0.3" footer="0.3"/>
  <pageSetup paperSize="9"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9DB33-078B-45E6-93B0-63A1872E57C8}">
  <sheetPr codeName="Sheet4"/>
  <dimension ref="A1:I29"/>
  <sheetViews>
    <sheetView zoomScale="85" zoomScaleNormal="85" workbookViewId="0">
      <selection activeCell="B4" sqref="B4"/>
    </sheetView>
  </sheetViews>
  <sheetFormatPr defaultColWidth="8.85546875" defaultRowHeight="15" x14ac:dyDescent="0.25"/>
  <cols>
    <col min="1" max="1" width="13.5703125" bestFit="1" customWidth="1"/>
    <col min="2" max="2" width="49.140625" bestFit="1" customWidth="1"/>
    <col min="3" max="4" width="15.42578125" bestFit="1" customWidth="1"/>
    <col min="5" max="5" width="15.140625" bestFit="1" customWidth="1"/>
    <col min="6" max="6" width="5.5703125" bestFit="1" customWidth="1"/>
    <col min="7" max="7" width="9.42578125" customWidth="1"/>
    <col min="8" max="8" width="9.42578125" bestFit="1" customWidth="1"/>
    <col min="9" max="9" width="6.85546875" bestFit="1" customWidth="1"/>
  </cols>
  <sheetData>
    <row r="1" spans="1:9" ht="23.25" x14ac:dyDescent="0.25">
      <c r="A1" s="11" t="s">
        <v>134</v>
      </c>
    </row>
    <row r="3" spans="1:9" x14ac:dyDescent="0.25">
      <c r="A3" t="s">
        <v>14</v>
      </c>
      <c r="C3" t="s">
        <v>10</v>
      </c>
      <c r="D3" t="s">
        <v>32</v>
      </c>
      <c r="E3" t="s">
        <v>103</v>
      </c>
    </row>
    <row r="4" spans="1:9" x14ac:dyDescent="0.25">
      <c r="D4" t="s">
        <v>32</v>
      </c>
      <c r="E4" t="s">
        <v>34</v>
      </c>
    </row>
    <row r="5" spans="1:9" x14ac:dyDescent="0.25">
      <c r="A5" t="s">
        <v>15</v>
      </c>
      <c r="C5" t="s">
        <v>11</v>
      </c>
      <c r="D5" t="s">
        <v>28</v>
      </c>
      <c r="E5" t="s">
        <v>25</v>
      </c>
    </row>
    <row r="6" spans="1:9" x14ac:dyDescent="0.25">
      <c r="A6" t="s">
        <v>16</v>
      </c>
      <c r="C6" t="s">
        <v>12</v>
      </c>
      <c r="D6" t="s">
        <v>29</v>
      </c>
      <c r="E6" t="s">
        <v>26</v>
      </c>
    </row>
    <row r="7" spans="1:9" x14ac:dyDescent="0.25">
      <c r="C7" t="s">
        <v>13</v>
      </c>
      <c r="D7" t="s">
        <v>30</v>
      </c>
      <c r="E7" t="s">
        <v>27</v>
      </c>
    </row>
    <row r="9" spans="1:9" x14ac:dyDescent="0.25">
      <c r="B9" s="3" t="s">
        <v>22</v>
      </c>
      <c r="C9" s="3" t="s">
        <v>23</v>
      </c>
      <c r="D9" s="3" t="s">
        <v>33</v>
      </c>
      <c r="E9" s="3" t="s">
        <v>24</v>
      </c>
      <c r="F9" s="3" t="s">
        <v>35</v>
      </c>
      <c r="G9" s="3" t="s">
        <v>36</v>
      </c>
      <c r="H9" s="3" t="s">
        <v>116</v>
      </c>
      <c r="I9" s="3" t="s">
        <v>164</v>
      </c>
    </row>
    <row r="10" spans="1:9" x14ac:dyDescent="0.25">
      <c r="A10" t="s">
        <v>17</v>
      </c>
      <c r="B10" s="2" t="str">
        <f>IF(pYES1=0,"Product 1",fPROD1)</f>
        <v>Product 1</v>
      </c>
      <c r="C10" s="2" t="str">
        <f>TRIM(fTYPE1)</f>
        <v/>
      </c>
      <c r="D10" s="2" t="str">
        <f>IFERROR(VLOOKUP(pTYPE1,tTYPES[],2,FALSE),"Units")</f>
        <v>Units</v>
      </c>
      <c r="E10" s="2" t="str">
        <f>IFERROR(VLOOKUP(pTYPE1,tTYPES[],3,FALSE),"per Unit")</f>
        <v>per Unit</v>
      </c>
      <c r="F10" s="2">
        <f>IF(TRIM(fPROD1)="",0,1)</f>
        <v>0</v>
      </c>
      <c r="G10" s="2">
        <f>IF(pREG=0,1,IF(LEFT(fGST1)="Y",10/11,1))</f>
        <v>1</v>
      </c>
      <c r="H10" s="2" t="str">
        <f>IF(pREG=0,"",IF(LEFT(fGST1)="Y","(incl GST)","(no GST)"))</f>
        <v>(no GST)</v>
      </c>
      <c r="I10" s="12">
        <v>0</v>
      </c>
    </row>
    <row r="11" spans="1:9" x14ac:dyDescent="0.25">
      <c r="A11" t="s">
        <v>18</v>
      </c>
      <c r="B11" s="2" t="str">
        <f>IF(pYES2=0,"Product 2",fPROD2)</f>
        <v>Product 2</v>
      </c>
      <c r="C11" s="2" t="str">
        <f>TRIM(fTYPE2)</f>
        <v/>
      </c>
      <c r="D11" s="2" t="str">
        <f>IFERROR(VLOOKUP(pTYPE2,tTYPES[],2,FALSE),"Units")</f>
        <v>Units</v>
      </c>
      <c r="E11" s="2" t="str">
        <f>IFERROR(VLOOKUP(pTYPE2,tTYPES[],3,FALSE),"per Unit")</f>
        <v>per Unit</v>
      </c>
      <c r="F11" s="2">
        <f>IF(TRIM(fPROD2)="",0,1)</f>
        <v>0</v>
      </c>
      <c r="G11" s="2">
        <f>IF(pREG=0,1,IF(LEFT(fGST2)="Y",10/11,1))</f>
        <v>1</v>
      </c>
      <c r="H11" s="2" t="str">
        <f>IF(pREG=0,"",IF(LEFT(fGST2)="Y","(incl GST)","(no GST)"))</f>
        <v>(no GST)</v>
      </c>
      <c r="I11" s="2">
        <f>IF(LEFT(fHIDE2)="Y",1,0)</f>
        <v>0</v>
      </c>
    </row>
    <row r="12" spans="1:9" x14ac:dyDescent="0.25">
      <c r="A12" t="s">
        <v>19</v>
      </c>
      <c r="B12" s="2" t="str">
        <f>IF(pYES3=0,"Product 3",fPROD3)</f>
        <v>Product 3</v>
      </c>
      <c r="C12" s="2" t="str">
        <f>TRIM(fTYPE3)</f>
        <v/>
      </c>
      <c r="D12" s="2" t="str">
        <f>IFERROR(VLOOKUP(pTYPE3,tTYPES[],2,FALSE),"Units")</f>
        <v>Units</v>
      </c>
      <c r="E12" s="2" t="str">
        <f>IFERROR(VLOOKUP(pTYPE3,tTYPES[],3,FALSE),"per Unit")</f>
        <v>per Unit</v>
      </c>
      <c r="F12" s="2">
        <f>IF(TRIM(fPROD3)="",0,1)</f>
        <v>0</v>
      </c>
      <c r="G12" s="2">
        <f>IF(pREG=0,1,IF(LEFT(fGST3)="Y",10/11,1))</f>
        <v>1</v>
      </c>
      <c r="H12" s="2" t="str">
        <f>IF(pREG=0,"",IF(LEFT(fGST3)="Y","(incl GST)",""))</f>
        <v/>
      </c>
      <c r="I12" s="2">
        <f>IF(LEFT(fHIDE3)="Y",1,0)</f>
        <v>0</v>
      </c>
    </row>
    <row r="13" spans="1:9" x14ac:dyDescent="0.25">
      <c r="A13" t="s">
        <v>20</v>
      </c>
      <c r="B13" s="2" t="str">
        <f>IF(pYES4=0,"Product 4",fPROD4)</f>
        <v>Product 4</v>
      </c>
      <c r="C13" s="2" t="str">
        <f>TRIM(fTYPE4)</f>
        <v/>
      </c>
      <c r="D13" s="2" t="str">
        <f>IFERROR(VLOOKUP(pTYPE4,tTYPES[],2,FALSE),"Units")</f>
        <v>Units</v>
      </c>
      <c r="E13" s="2" t="str">
        <f>IFERROR(VLOOKUP(pTYPE4,tTYPES[],3,FALSE),"per Unit")</f>
        <v>per Unit</v>
      </c>
      <c r="F13" s="2">
        <f>IF(TRIM(fPROD4)="",0,1)</f>
        <v>0</v>
      </c>
      <c r="G13" s="2">
        <f>IF(pREG=0,1,IF(LEFT(fGST4)="Y",10/11,1))</f>
        <v>1</v>
      </c>
      <c r="H13" s="2" t="str">
        <f>IF(pREG=0,"",IF(LEFT(fGST4)="Y","(incl GST)","(no GST)"))</f>
        <v>(no GST)</v>
      </c>
      <c r="I13" s="2">
        <f>IF(LEFT(fHIDE4)="Y",1,0)</f>
        <v>0</v>
      </c>
    </row>
    <row r="14" spans="1:9" x14ac:dyDescent="0.25">
      <c r="A14" t="s">
        <v>21</v>
      </c>
      <c r="B14" s="2" t="str">
        <f>IF(pYES5=0,"Product 5",fPROD5)</f>
        <v>Product 5</v>
      </c>
      <c r="C14" s="2" t="str">
        <f>TRIM(fTYPE5)</f>
        <v/>
      </c>
      <c r="D14" s="2" t="str">
        <f>IFERROR(VLOOKUP(pTYPE5,tTYPES[],2,FALSE),"Units")</f>
        <v>Units</v>
      </c>
      <c r="E14" s="2" t="str">
        <f>IFERROR(VLOOKUP(pTYPE5,tTYPES[],3,FALSE),"per Unit")</f>
        <v>per Unit</v>
      </c>
      <c r="F14" s="2">
        <f>IF(TRIM(fPROD5)="",0,1)</f>
        <v>0</v>
      </c>
      <c r="G14" s="2">
        <f>IF(pREG=0,1,IF(LEFT(fGST5)="Y",10/11,1))</f>
        <v>1</v>
      </c>
      <c r="H14" s="2" t="str">
        <f>IF(pREG=0,"",IF(LEFT(fGST5)="Y","(incl GST)","(no GST)"))</f>
        <v>(no GST)</v>
      </c>
      <c r="I14" s="2">
        <f>IF(LEFT(fHIDE5)="Y",1,0)</f>
        <v>0</v>
      </c>
    </row>
    <row r="15" spans="1:9" x14ac:dyDescent="0.25">
      <c r="B15" s="3" t="s">
        <v>115</v>
      </c>
    </row>
    <row r="17" spans="1:3" x14ac:dyDescent="0.25">
      <c r="A17" t="s">
        <v>38</v>
      </c>
      <c r="B17" s="7">
        <f>IF(LEFT(fGST)="N",0,1)</f>
        <v>1</v>
      </c>
      <c r="C17" s="3" t="s">
        <v>37</v>
      </c>
    </row>
    <row r="18" spans="1:3" x14ac:dyDescent="0.25">
      <c r="A18" t="s">
        <v>4</v>
      </c>
      <c r="B18" s="7" t="str">
        <f>IF(LEFT(fINC,3)="Exc","EX","IN")</f>
        <v>EX</v>
      </c>
      <c r="C18" s="3" t="s">
        <v>23</v>
      </c>
    </row>
    <row r="19" spans="1:3" x14ac:dyDescent="0.25">
      <c r="A19" t="s">
        <v>95</v>
      </c>
      <c r="B19" s="7">
        <f>IF(pTYPE="IN",1/1.1,1.1)</f>
        <v>1.1000000000000001</v>
      </c>
      <c r="C19" s="3" t="s">
        <v>36</v>
      </c>
    </row>
    <row r="20" spans="1:3" x14ac:dyDescent="0.25">
      <c r="A20" t="s">
        <v>98</v>
      </c>
      <c r="B20" s="7" t="str">
        <f>IF(pTYPE="IN","(incl GST)", "(excl GST)")</f>
        <v>(excl GST)</v>
      </c>
      <c r="C20" s="3" t="s">
        <v>97</v>
      </c>
    </row>
    <row r="21" spans="1:3" x14ac:dyDescent="0.25">
      <c r="A21" t="s">
        <v>99</v>
      </c>
      <c r="B21" s="7" t="str">
        <f>IF(pTYPE="IN","(excl GST)", "(incl GST)")</f>
        <v>(incl GST)</v>
      </c>
      <c r="C21" s="3" t="s">
        <v>96</v>
      </c>
    </row>
    <row r="22" spans="1:3" x14ac:dyDescent="0.25">
      <c r="A22" t="s">
        <v>106</v>
      </c>
      <c r="B22" s="2" t="str">
        <f>IF(pTYPE="IN","Including GST", "Excluding GST")</f>
        <v>Excluding GST</v>
      </c>
      <c r="C22" s="3" t="s">
        <v>104</v>
      </c>
    </row>
    <row r="23" spans="1:3" x14ac:dyDescent="0.25">
      <c r="A23" t="s">
        <v>107</v>
      </c>
      <c r="B23" s="2" t="str">
        <f>IF(pTYPE="IN","Excluding GST", "Including GST")</f>
        <v>Including GST</v>
      </c>
      <c r="C23" s="3" t="s">
        <v>105</v>
      </c>
    </row>
    <row r="25" spans="1:3" x14ac:dyDescent="0.25">
      <c r="A25" t="s">
        <v>108</v>
      </c>
      <c r="B25" s="8">
        <f>pRATE1</f>
        <v>0</v>
      </c>
      <c r="C25" s="3" t="s">
        <v>113</v>
      </c>
    </row>
    <row r="26" spans="1:3" x14ac:dyDescent="0.25">
      <c r="A26" t="s">
        <v>109</v>
      </c>
      <c r="B26" s="9">
        <f>pRATE2</f>
        <v>0.1</v>
      </c>
      <c r="C26" s="3"/>
    </row>
    <row r="27" spans="1:3" x14ac:dyDescent="0.25">
      <c r="A27" t="s">
        <v>110</v>
      </c>
      <c r="B27" s="9">
        <f>pRATE3</f>
        <v>0.15</v>
      </c>
      <c r="C27" s="3"/>
    </row>
    <row r="28" spans="1:3" x14ac:dyDescent="0.25">
      <c r="A28" t="s">
        <v>111</v>
      </c>
      <c r="B28" s="9">
        <f>pRATE4</f>
        <v>0.25</v>
      </c>
      <c r="C28" s="3"/>
    </row>
    <row r="29" spans="1:3" x14ac:dyDescent="0.25">
      <c r="A29" t="s">
        <v>112</v>
      </c>
      <c r="B29" s="10">
        <f>pRATE5</f>
        <v>0.3</v>
      </c>
      <c r="C29" s="3"/>
    </row>
  </sheetData>
  <phoneticPr fontId="20" type="noConversion"/>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21e104-c578-42ec-97dc-e41626fe4615">JE5ZEH4QHJ6S-1399132058-75078</_dlc_DocId>
    <_dlc_DocIdUrl xmlns="5921e104-c578-42ec-97dc-e41626fe4615">
      <Url>https://sagov.sharepoint.com/sites/SATC_CorporateComms/_layouts/15/DocIdRedir.aspx?ID=JE5ZEH4QHJ6S-1399132058-75078</Url>
      <Description>JE5ZEH4QHJ6S-1399132058-75078</Description>
    </_dlc_DocIdUrl>
    <TaxKeywordTaxHTField xmlns="5921e104-c578-42ec-97dc-e41626fe4615" xsi:nil="true"/>
    <TaxCatchAll xmlns="5921e104-c578-42ec-97dc-e41626fe4615">
      <Value>475</Value>
    </TaxCatchAll>
    <lcf76f155ced4ddcb4097134ff3c332f xmlns="d3f80329-8496-41c4-a272-b19aa8155c7c">
      <Terms xmlns="http://schemas.microsoft.com/office/infopath/2007/PartnerControls"/>
    </lcf76f155ced4ddcb4097134ff3c332f>
    <p16e72140df04debbf7554ca912a0e0a xmlns="d3f80329-8496-41c4-a272-b19aa8155c7c" xsi:nil="true"/>
    <b0dc9a0282d4404287c1a10b3918984f xmlns="d3f80329-8496-41c4-a272-b19aa8155c7c" xsi:nil="true"/>
    <e00d834cde5f4e9cad372e3ad67f74a7 xmlns="d3f80329-8496-41c4-a272-b19aa8155c7c" xsi:nil="true"/>
    <dcfe14fa01cd4337a840b399a22dda3a xmlns="d3f80329-8496-41c4-a272-b19aa8155c7c" xsi:nil="true"/>
    <e46f6e8fb8e748f78467195f198a5285 xmlns="5921e104-c578-42ec-97dc-e41626fe4615">
      <Terms xmlns="http://schemas.microsoft.com/office/infopath/2007/PartnerControls"/>
    </e46f6e8fb8e748f78467195f198a5285>
  </documentManagement>
</p:properties>
</file>

<file path=customXml/item2.xml><?xml version="1.0" encoding="utf-8"?>
<ct:contentTypeSchema xmlns:ct="http://schemas.microsoft.com/office/2006/metadata/contentType" xmlns:ma="http://schemas.microsoft.com/office/2006/metadata/properties/metaAttributes" ct:_="" ma:_="" ma:contentTypeName="SATC Document" ma:contentTypeID="0x010100B418489C0A5F30448D1493A206818AFD001033DE4D2D94594B906A3349B2167F62" ma:contentTypeVersion="315" ma:contentTypeDescription="Create a new document." ma:contentTypeScope="" ma:versionID="56016ada6e3cbd02fe05f2ef87c8d083">
  <xsd:schema xmlns:xsd="http://www.w3.org/2001/XMLSchema" xmlns:xs="http://www.w3.org/2001/XMLSchema" xmlns:p="http://schemas.microsoft.com/office/2006/metadata/properties" xmlns:ns2="5921e104-c578-42ec-97dc-e41626fe4615" xmlns:ns3="d3f80329-8496-41c4-a272-b19aa8155c7c" targetNamespace="http://schemas.microsoft.com/office/2006/metadata/properties" ma:root="true" ma:fieldsID="200a5366b14136a6e5d761ccd3df7561" ns2:_="" ns3:_="">
    <xsd:import namespace="5921e104-c578-42ec-97dc-e41626fe4615"/>
    <xsd:import namespace="d3f80329-8496-41c4-a272-b19aa8155c7c"/>
    <xsd:element name="properties">
      <xsd:complexType>
        <xsd:sequence>
          <xsd:element name="documentManagement">
            <xsd:complexType>
              <xsd:all>
                <xsd:element ref="ns2:_dlc_DocId" minOccurs="0"/>
                <xsd:element ref="ns2:_dlc_DocIdUrl" minOccurs="0"/>
                <xsd:element ref="ns2:_dlc_DocIdPersistId" minOccurs="0"/>
                <xsd:element ref="ns2:e46f6e8fb8e748f78467195f198a5285" minOccurs="0"/>
                <xsd:element ref="ns2:TaxCatchAll" minOccurs="0"/>
                <xsd:element ref="ns2:TaxCatchAllLabel" minOccurs="0"/>
                <xsd:element ref="ns2:TaxKeywordTaxHTField" minOccurs="0"/>
                <xsd:element ref="ns3:dcfe14fa01cd4337a840b399a22dda3a" minOccurs="0"/>
                <xsd:element ref="ns3:b0dc9a0282d4404287c1a10b3918984f" minOccurs="0"/>
                <xsd:element ref="ns3:e00d834cde5f4e9cad372e3ad67f74a7" minOccurs="0"/>
                <xsd:element ref="ns3:p16e72140df04debbf7554ca912a0e0a"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21e104-c578-42ec-97dc-e41626fe461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6e8fb8e748f78467195f198a5285" ma:index="11" nillable="true" ma:taxonomy="true" ma:internalName="e46f6e8fb8e748f78467195f198a5285" ma:taxonomyFieldName="Regarding" ma:displayName="Regarding" ma:default="" ma:fieldId="{e46f6e8f-b8e7-48f7-8467-195f198a5285}" ma:sspId="be6689ef-ec6c-48c7-abc7-2160df37b93c" ma:termSetId="518472a3-78f4-45fe-aa83-cbb0b977831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cfd74c7-fb76-4a8b-aefc-7ca5ad4dc6ab}" ma:internalName="TaxCatchAll" ma:showField="CatchAllData" ma:web="5921e104-c578-42ec-97dc-e41626fe461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cfd74c7-fb76-4a8b-aefc-7ca5ad4dc6ab}" ma:internalName="TaxCatchAllLabel" ma:readOnly="true" ma:showField="CatchAllDataLabel" ma:web="5921e104-c578-42ec-97dc-e41626fe4615">
      <xsd:complexType>
        <xsd:complexContent>
          <xsd:extension base="dms:MultiChoiceLookup">
            <xsd:sequence>
              <xsd:element name="Value" type="dms:Lookup" maxOccurs="unbounded" minOccurs="0" nillable="true"/>
            </xsd:sequence>
          </xsd:extension>
        </xsd:complexContent>
      </xsd:complexType>
    </xsd:element>
    <xsd:element name="TaxKeywordTaxHTField" ma:index="15" nillable="true" ma:displayName="TaxKeywordTaxHTField" ma:hidden="true" ma:internalName="TaxKeywordTaxHTField">
      <xsd:simpleType>
        <xsd:restriction base="dms:Not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f80329-8496-41c4-a272-b19aa8155c7c" elementFormDefault="qualified">
    <xsd:import namespace="http://schemas.microsoft.com/office/2006/documentManagement/types"/>
    <xsd:import namespace="http://schemas.microsoft.com/office/infopath/2007/PartnerControls"/>
    <xsd:element name="dcfe14fa01cd4337a840b399a22dda3a" ma:index="16" nillable="true" ma:displayName="SATC Department_0" ma:hidden="true" ma:internalName="dcfe14fa01cd4337a840b399a22dda3a">
      <xsd:simpleType>
        <xsd:restriction base="dms:Note"/>
      </xsd:simpleType>
    </xsd:element>
    <xsd:element name="b0dc9a0282d4404287c1a10b3918984f" ma:index="17" nillable="true" ma:displayName="Document Type_0" ma:hidden="true" ma:internalName="b0dc9a0282d4404287c1a10b3918984f">
      <xsd:simpleType>
        <xsd:restriction base="dms:Note"/>
      </xsd:simpleType>
    </xsd:element>
    <xsd:element name="e00d834cde5f4e9cad372e3ad67f74a7" ma:index="18" nillable="true" ma:displayName="Business Classification Scheme_0" ma:hidden="true" ma:internalName="e00d834cde5f4e9cad372e3ad67f74a7">
      <xsd:simpleType>
        <xsd:restriction base="dms:Note"/>
      </xsd:simpleType>
    </xsd:element>
    <xsd:element name="p16e72140df04debbf7554ca912a0e0a" ma:index="19" nillable="true" ma:displayName="Financial Year_0" ma:hidden="true" ma:internalName="p16e72140df04debbf7554ca912a0e0a">
      <xsd:simpleType>
        <xsd:restriction base="dms:Note"/>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be6689ef-ec6c-48c7-abc7-2160df37b93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F7E8456-6F48-4431-BAE7-521BCB5FA46C}">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048d4c1e-5c18-4504-83f1-6ea63cacadd7"/>
    <ds:schemaRef ds:uri="http://purl.org/dc/dcmitype/"/>
    <ds:schemaRef ds:uri="5921e104-c578-42ec-97dc-e41626fe4615"/>
    <ds:schemaRef ds:uri="http://purl.org/dc/elements/1.1/"/>
    <ds:schemaRef ds:uri="http://schemas.microsoft.com/office/infopath/2007/PartnerControls"/>
    <ds:schemaRef ds:uri="http://purl.org/dc/terms/"/>
    <ds:schemaRef ds:uri="f579e0c7-bc98-4565-8061-364f48ddbac1"/>
  </ds:schemaRefs>
</ds:datastoreItem>
</file>

<file path=customXml/itemProps2.xml><?xml version="1.0" encoding="utf-8"?>
<ds:datastoreItem xmlns:ds="http://schemas.openxmlformats.org/officeDocument/2006/customXml" ds:itemID="{D8B39438-93A3-4D6C-AED7-A40EDD4F3EAC}"/>
</file>

<file path=customXml/itemProps3.xml><?xml version="1.0" encoding="utf-8"?>
<ds:datastoreItem xmlns:ds="http://schemas.openxmlformats.org/officeDocument/2006/customXml" ds:itemID="{9CDCF73D-E72C-4D3D-B910-35370DFA7CA5}">
  <ds:schemaRefs>
    <ds:schemaRef ds:uri="http://schemas.microsoft.com/sharepoint/v3/contenttype/forms"/>
  </ds:schemaRefs>
</ds:datastoreItem>
</file>

<file path=customXml/itemProps4.xml><?xml version="1.0" encoding="utf-8"?>
<ds:datastoreItem xmlns:ds="http://schemas.openxmlformats.org/officeDocument/2006/customXml" ds:itemID="{F340F7F6-23D4-41D0-B98E-93DB69E8B8C1}">
  <ds:schemaRefs>
    <ds:schemaRef ds:uri="http://schemas.microsoft.com/sharepoint/events"/>
  </ds:schemaRefs>
</ds:datastoreItem>
</file>

<file path=docMetadata/LabelInfo.xml><?xml version="1.0" encoding="utf-8"?>
<clbl:labelList xmlns:clbl="http://schemas.microsoft.com/office/2020/mipLabelMetadata">
  <clbl:label id="{77274858-3b1d-4431-8679-d878f40e28fd}" enabled="1" method="Privileged" siteId="{bda528f7-fca9-432f-bc98-bd7e90d40906}"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132</vt:i4>
      </vt:variant>
    </vt:vector>
  </HeadingPairs>
  <TitlesOfParts>
    <vt:vector size="139" baseType="lpstr">
      <vt:lpstr>INTRO</vt:lpstr>
      <vt:lpstr>A.Settings</vt:lpstr>
      <vt:lpstr>B.Commission</vt:lpstr>
      <vt:lpstr>C.Sales</vt:lpstr>
      <vt:lpstr>D.Variable Costs</vt:lpstr>
      <vt:lpstr>E.Fixed Costs</vt:lpstr>
      <vt:lpstr>F.Summary</vt:lpstr>
      <vt:lpstr>fADMl</vt:lpstr>
      <vt:lpstr>fADMr</vt:lpstr>
      <vt:lpstr>fCOM1</vt:lpstr>
      <vt:lpstr>fCOM2</vt:lpstr>
      <vt:lpstr>fCOM3</vt:lpstr>
      <vt:lpstr>fCOM4</vt:lpstr>
      <vt:lpstr>fCOM5</vt:lpstr>
      <vt:lpstr>fGST</vt:lpstr>
      <vt:lpstr>fGST1</vt:lpstr>
      <vt:lpstr>fGST2</vt:lpstr>
      <vt:lpstr>fGST3</vt:lpstr>
      <vt:lpstr>fGST4</vt:lpstr>
      <vt:lpstr>fGST5</vt:lpstr>
      <vt:lpstr>fHIDE2</vt:lpstr>
      <vt:lpstr>fHIDE3</vt:lpstr>
      <vt:lpstr>fHIDE4</vt:lpstr>
      <vt:lpstr>fHIDE5</vt:lpstr>
      <vt:lpstr>fINC</vt:lpstr>
      <vt:lpstr>fMARKl</vt:lpstr>
      <vt:lpstr>fMARKr</vt:lpstr>
      <vt:lpstr>fPROD1</vt:lpstr>
      <vt:lpstr>fPROD2</vt:lpstr>
      <vt:lpstr>fPROD3</vt:lpstr>
      <vt:lpstr>fPROD4</vt:lpstr>
      <vt:lpstr>fPROD5</vt:lpstr>
      <vt:lpstr>fTYPE1</vt:lpstr>
      <vt:lpstr>fTYPE2</vt:lpstr>
      <vt:lpstr>fTYPE3</vt:lpstr>
      <vt:lpstr>fTYPE4</vt:lpstr>
      <vt:lpstr>fTYPE5</vt:lpstr>
      <vt:lpstr>lINC</vt:lpstr>
      <vt:lpstr>lRATES</vt:lpstr>
      <vt:lpstr>lTYPES</vt:lpstr>
      <vt:lpstr>pCHAN1</vt:lpstr>
      <vt:lpstr>pCHAN2</vt:lpstr>
      <vt:lpstr>pCHAN3</vt:lpstr>
      <vt:lpstr>pCHAN4</vt:lpstr>
      <vt:lpstr>pCHAN5</vt:lpstr>
      <vt:lpstr>pCOM1a</vt:lpstr>
      <vt:lpstr>pCOM1b</vt:lpstr>
      <vt:lpstr>pCOM1c</vt:lpstr>
      <vt:lpstr>pCOM1d</vt:lpstr>
      <vt:lpstr>pCOM1e</vt:lpstr>
      <vt:lpstr>pCOM2a</vt:lpstr>
      <vt:lpstr>pCOM2b</vt:lpstr>
      <vt:lpstr>pCOM2c</vt:lpstr>
      <vt:lpstr>pCOM2d</vt:lpstr>
      <vt:lpstr>pCOM2e</vt:lpstr>
      <vt:lpstr>pCOM3a</vt:lpstr>
      <vt:lpstr>pCOM3b</vt:lpstr>
      <vt:lpstr>pCOM3c</vt:lpstr>
      <vt:lpstr>pCOM3d</vt:lpstr>
      <vt:lpstr>pCOM3e</vt:lpstr>
      <vt:lpstr>pCOM4a</vt:lpstr>
      <vt:lpstr>pCOM4b</vt:lpstr>
      <vt:lpstr>pCOM4c</vt:lpstr>
      <vt:lpstr>pCOM4d</vt:lpstr>
      <vt:lpstr>pCOM4e</vt:lpstr>
      <vt:lpstr>pCOM5a</vt:lpstr>
      <vt:lpstr>pCOM5b</vt:lpstr>
      <vt:lpstr>pCOM5c</vt:lpstr>
      <vt:lpstr>pCOM5d</vt:lpstr>
      <vt:lpstr>pCOM5e</vt:lpstr>
      <vt:lpstr>pGST</vt:lpstr>
      <vt:lpstr>pGST1</vt:lpstr>
      <vt:lpstr>pGST2</vt:lpstr>
      <vt:lpstr>pGST3</vt:lpstr>
      <vt:lpstr>pGST4</vt:lpstr>
      <vt:lpstr>pGST5</vt:lpstr>
      <vt:lpstr>pGSTT1</vt:lpstr>
      <vt:lpstr>pGSTT2</vt:lpstr>
      <vt:lpstr>pGSTT3</vt:lpstr>
      <vt:lpstr>pGSTT4</vt:lpstr>
      <vt:lpstr>pGSTT5</vt:lpstr>
      <vt:lpstr>pHIDE1</vt:lpstr>
      <vt:lpstr>pHIDE2</vt:lpstr>
      <vt:lpstr>pHIDE3</vt:lpstr>
      <vt:lpstr>pHIDE4</vt:lpstr>
      <vt:lpstr>pHIDE5</vt:lpstr>
      <vt:lpstr>pINC</vt:lpstr>
      <vt:lpstr>pINCL</vt:lpstr>
      <vt:lpstr>pINCLx</vt:lpstr>
      <vt:lpstr>pINCx</vt:lpstr>
      <vt:lpstr>pPROD1</vt:lpstr>
      <vt:lpstr>pPROD2</vt:lpstr>
      <vt:lpstr>pPROD3</vt:lpstr>
      <vt:lpstr>pPROD4</vt:lpstr>
      <vt:lpstr>pPROD5</vt:lpstr>
      <vt:lpstr>pRATE1</vt:lpstr>
      <vt:lpstr>pRATE2</vt:lpstr>
      <vt:lpstr>pRATE3</vt:lpstr>
      <vt:lpstr>pRATE4</vt:lpstr>
      <vt:lpstr>pRATE5</vt:lpstr>
      <vt:lpstr>pREG</vt:lpstr>
      <vt:lpstr>F.Summary!Print_Area</vt:lpstr>
      <vt:lpstr>'G.Rate Sheets'!Print_Area</vt:lpstr>
      <vt:lpstr>pTYPE</vt:lpstr>
      <vt:lpstr>pTYPE1</vt:lpstr>
      <vt:lpstr>pTYPE2</vt:lpstr>
      <vt:lpstr>pTYPE3</vt:lpstr>
      <vt:lpstr>pTYPE4</vt:lpstr>
      <vt:lpstr>pTYPE5</vt:lpstr>
      <vt:lpstr>pUNIT1</vt:lpstr>
      <vt:lpstr>pUNIT2</vt:lpstr>
      <vt:lpstr>pUNIT3</vt:lpstr>
      <vt:lpstr>pUNIT4</vt:lpstr>
      <vt:lpstr>pUNIT5</vt:lpstr>
      <vt:lpstr>pUNITS1</vt:lpstr>
      <vt:lpstr>pUNITS2</vt:lpstr>
      <vt:lpstr>pUNITS3</vt:lpstr>
      <vt:lpstr>pUNITS4</vt:lpstr>
      <vt:lpstr>pUNITS5</vt:lpstr>
      <vt:lpstr>pYES1</vt:lpstr>
      <vt:lpstr>pYES2</vt:lpstr>
      <vt:lpstr>pYES3</vt:lpstr>
      <vt:lpstr>pYES4</vt:lpstr>
      <vt:lpstr>pYES5</vt:lpstr>
      <vt:lpstr>sGROSS1</vt:lpstr>
      <vt:lpstr>sGROSS2</vt:lpstr>
      <vt:lpstr>sGROSS3</vt:lpstr>
      <vt:lpstr>sGROSS4</vt:lpstr>
      <vt:lpstr>sGROSS5</vt:lpstr>
      <vt:lpstr>sTOT1</vt:lpstr>
      <vt:lpstr>sTOT2</vt:lpstr>
      <vt:lpstr>sTOT3</vt:lpstr>
      <vt:lpstr>sTOT4</vt:lpstr>
      <vt:lpstr>sTOT5</vt:lpstr>
      <vt:lpstr>vTOT1</vt:lpstr>
      <vt:lpstr>vTOT2</vt:lpstr>
      <vt:lpstr>vTOT3</vt:lpstr>
      <vt:lpstr>vTOT4</vt:lpstr>
      <vt:lpstr>vTOT5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SATC Pricing Calculator</dc:title>
  <dc:creator>Drew Laity</dc:creator>
  <cp:lastModifiedBy>Andrew Laity</cp:lastModifiedBy>
  <cp:lastPrinted>2020-10-23T01:18:11Z</cp:lastPrinted>
  <dcterms:created xsi:type="dcterms:W3CDTF">2017-07-08T01:29:58Z</dcterms:created>
  <dcterms:modified xsi:type="dcterms:W3CDTF">2024-02-06T00:19:55Z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0x010100B418489C0A5F30448D1493A206818AFD001033DE4D2D94594B906A3349B2167F62</vt:lpwstr>
  </property>
  <property fmtid="{D5CDD505-2E9C-101B-9397-08002B2CF9AE}" pid="3" name="TaxKeyword">
    <vt:lpwstr/>
  </property>
  <property fmtid="{D5CDD505-2E9C-101B-9397-08002B2CF9AE}" pid="4" name="SATC Deparment">
    <vt:lpwstr/>
  </property>
  <property fmtid="{D5CDD505-2E9C-101B-9397-08002B2CF9AE}" pid="5" name="Business Classification Scheme">
    <vt:lpwstr/>
  </property>
  <property fmtid="{D5CDD505-2E9C-101B-9397-08002B2CF9AE}" pid="6" name="Document Type">
    <vt:lpwstr/>
  </property>
  <property fmtid="{D5CDD505-2E9C-101B-9397-08002B2CF9AE}" pid="7" name="Regarding">
    <vt:lpwstr>475;#Finance:Secondary financial management systems|e9354e6f-d04c-4253-b073-10a758d17754</vt:lpwstr>
  </property>
  <property fmtid="{D5CDD505-2E9C-101B-9397-08002B2CF9AE}" pid="8" name="Financial Year">
    <vt:lpwstr/>
  </property>
  <property fmtid="{D5CDD505-2E9C-101B-9397-08002B2CF9AE}" pid="9" name="_dlc_DocIdItemGuid">
    <vt:lpwstr>4ff6558e-e898-408e-a0f9-6a3eb70fc6bd</vt:lpwstr>
  </property>
  <property fmtid="{D5CDD505-2E9C-101B-9397-08002B2CF9AE}" pid="10" name="MediaServiceImageTags">
    <vt:lpwstr/>
  </property>
  <property fmtid="{D5CDD505-2E9C-101B-9397-08002B2CF9AE}" pid="11" name="TaxCatchAll">
    <vt:lpwstr>4237;#Finance:Secondary financial management systems|e9354e6f-d04c-4253-b073-10a758d17754</vt:lpwstr>
  </property>
  <property fmtid="{D5CDD505-2E9C-101B-9397-08002B2CF9AE}" pid="12" name="TaxKeywordTaxHTField">
    <vt:lpwstr/>
  </property>
  <property fmtid="{D5CDD505-2E9C-101B-9397-08002B2CF9AE}" pid="13" name="bae62fdda1bc46abb46050fc02c4a63d">
    <vt:lpwstr>Finance:Secondary financial management systems|e9354e6f-d04c-4253-b073-10a758d17754</vt:lpwstr>
  </property>
</Properties>
</file>